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00" windowHeight="7836" activeTab="0"/>
  </bookViews>
  <sheets>
    <sheet name="ESE348" sheetId="1" r:id="rId1"/>
  </sheets>
  <definedNames>
    <definedName name="ACwvu.Cap._.Proj._.Dist._.Pg._.28." localSheetId="0" hidden="1">'ESE348'!#REF!</definedName>
    <definedName name="ACwvu.Cap._.Proj._.Dist._.Pg._.29." localSheetId="0" hidden="1">'ESE348'!#REF!</definedName>
    <definedName name="ACwvu.Cap._.Proj._.Dist._.Pg._.30." localSheetId="0" hidden="1">'ESE348'!#REF!</definedName>
    <definedName name="ACwvu.Cap._.Proj._.Dist._.Pg._.31." localSheetId="0" hidden="1">'ESE348'!#REF!</definedName>
    <definedName name="ACwvu.Categorical._.Dist._.Pg._.47." localSheetId="0" hidden="1">'ESE348'!#REF!</definedName>
    <definedName name="ACwvu.Debt._.Serv._.Dist._.Pg._.25." localSheetId="0" hidden="1">'ESE348'!#REF!</definedName>
    <definedName name="ACwvu.Enterprise._.Funds._.Dist._.Pg._.34." localSheetId="0" hidden="1">'ESE348'!#REF!</definedName>
    <definedName name="ACwvu.Expend._.Trust._.Dist._.Pg._.44." localSheetId="0" hidden="1">'ESE348'!#REF!</definedName>
    <definedName name="ACwvu.Gen._.Fund._.Dist._.Pg._.14." localSheetId="0" hidden="1">'ESE348'!$B$1:$D$79</definedName>
    <definedName name="ACwvu.Gen._.Fund._.Dist._.Pg._.15." localSheetId="0" hidden="1">'ESE348'!$B$82:$K$115</definedName>
    <definedName name="ACwvu.Gen._.Fund._.Dist._.Pg._.16." localSheetId="0" hidden="1">'ESE348'!$B$118:$D$156</definedName>
    <definedName name="ACwvu.GLTD._.Dist._.Pg._.45." localSheetId="0" hidden="1">'ESE348'!#REF!</definedName>
    <definedName name="ACwvu.GLTD._.Dist._.Pg._.46." localSheetId="0" hidden="1">'ESE348'!#REF!</definedName>
    <definedName name="ACwvu.Int._.Serv._.Dist._.Pg._.35." localSheetId="0" hidden="1">'ESE348'!#REF!</definedName>
    <definedName name="ACwvu.Non._.Exp._.Trust._.Dist._.Pg._.36." localSheetId="0" hidden="1">'ESE348'!#REF!</definedName>
    <definedName name="ACwvu.Spec._.Food._.Serv._.Dist._.Pg._.20." localSheetId="0" hidden="1">'ESE348'!#REF!</definedName>
    <definedName name="ACwvu.Spec._.Food._.Serv._.Dist._.Pg._.21." localSheetId="0" hidden="1">'ESE348'!#REF!</definedName>
    <definedName name="ACwvu.Spec._.Other._.Dist._.Pg._.22." localSheetId="0" hidden="1">'ESE348'!#REF!</definedName>
    <definedName name="ACwvu.Spec._.Other._.Dist._.Pg._.23." localSheetId="0" hidden="1">'ESE348'!#REF!</definedName>
    <definedName name="ACwvu.SubObject._.Dist._.Pg._.48." localSheetId="0" hidden="1">'ESE348'!#REF!</definedName>
    <definedName name="_xlnm.Print_Area" localSheetId="0">'ESE348'!$B$1171:$K$1205</definedName>
    <definedName name="Swvu.Cap._.Proj._.Dist._.Pg._.28." localSheetId="0" hidden="1">'ESE348'!#REF!</definedName>
    <definedName name="Swvu.Cap._.Proj._.Dist._.Pg._.29." localSheetId="0" hidden="1">'ESE348'!#REF!</definedName>
    <definedName name="Swvu.Cap._.Proj._.Dist._.Pg._.30." localSheetId="0" hidden="1">'ESE348'!#REF!</definedName>
    <definedName name="Swvu.Cap._.Proj._.Dist._.Pg._.31." localSheetId="0" hidden="1">'ESE348'!#REF!</definedName>
    <definedName name="Swvu.Categorical._.Dist._.Pg._.47." localSheetId="0" hidden="1">'ESE348'!#REF!</definedName>
    <definedName name="Swvu.Debt._.Serv._.Dist._.Pg._.25." localSheetId="0" hidden="1">'ESE348'!#REF!</definedName>
    <definedName name="Swvu.Enterprise._.Funds._.Dist._.Pg._.34." localSheetId="0" hidden="1">'ESE348'!#REF!</definedName>
    <definedName name="Swvu.Expend._.Trust._.Dist._.Pg._.44." localSheetId="0" hidden="1">'ESE348'!#REF!</definedName>
    <definedName name="Swvu.Gen._.Fund._.Dist._.Pg._.14." localSheetId="0" hidden="1">'ESE348'!$B$1:$D$79</definedName>
    <definedName name="Swvu.Gen._.Fund._.Dist._.Pg._.15." localSheetId="0" hidden="1">'ESE348'!$B$82:$K$115</definedName>
    <definedName name="Swvu.Gen._.Fund._.Dist._.Pg._.16." localSheetId="0" hidden="1">'ESE348'!$B$118:$D$156</definedName>
    <definedName name="Swvu.GLTD._.Dist._.Pg._.45." localSheetId="0" hidden="1">'ESE348'!#REF!</definedName>
    <definedName name="Swvu.GLTD._.Dist._.Pg._.46." localSheetId="0" hidden="1">'ESE348'!#REF!</definedName>
    <definedName name="Swvu.Int._.Serv._.Dist._.Pg._.35." localSheetId="0" hidden="1">'ESE348'!#REF!</definedName>
    <definedName name="Swvu.Non._.Exp._.Trust._.Dist._.Pg._.36." localSheetId="0" hidden="1">'ESE348'!#REF!</definedName>
    <definedName name="Swvu.Spec._.Food._.Serv._.Dist._.Pg._.20." localSheetId="0" hidden="1">'ESE348'!#REF!</definedName>
    <definedName name="Swvu.Spec._.Food._.Serv._.Dist._.Pg._.21." localSheetId="0" hidden="1">'ESE348'!#REF!</definedName>
    <definedName name="Swvu.Spec._.Other._.Dist._.Pg._.22." localSheetId="0" hidden="1">'ESE348'!#REF!</definedName>
    <definedName name="Swvu.Spec._.Other._.Dist._.Pg._.23." localSheetId="0" hidden="1">'ESE348'!#REF!</definedName>
    <definedName name="Swvu.SubObject._.Dist._.Pg._.48." localSheetId="0" hidden="1">'ESE348'!#REF!</definedName>
    <definedName name="wvu.Cap._.Proj._.Dist._.Pg._.28." localSheetId="0" hidden="1">{TRUE,TRUE,0.4,-15.8,385.2,202.8,FALSE,FALSE,TRUE,FALSE,0,2,#N/A,499,#N/A,2.182795698924731,10.23076923076923,1,FALSE,FALSE,3,TRUE,1,FALSE,100,"Swvu.Cap._.Proj._.Dist._.Pg._.28.","ACwvu.Cap._.Proj._.Dist._.Pg._.28.",#N/A,FALSE,FALSE,0,0,0,0,2,"","",TRUE,FALSE,FALSE,FALSE,1,#N/A,1,1,"=R500C2:R542C8",FALSE,#N/A,#N/A,FALSE,FALSE,FALSE,5,300,300,FALSE,FALSE,TRUE,TRUE,TRUE}</definedName>
    <definedName name="wvu.Cap._.Proj._.Dist._.Pg._.29." localSheetId="0" hidden="1">{TRUE,TRUE,0.4,-15.8,385.2,202.8,FALSE,FALSE,TRUE,FALSE,0,2,#N/A,500,#N/A,2.182795698924731,10.23076923076923,1,FALSE,FALSE,3,TRUE,1,FALSE,100,"Swvu.Cap._.Proj._.Dist._.Pg._.29.","ACwvu.Cap._.Proj._.Dist._.Pg._.29.",#N/A,FALSE,FALSE,0,0,0,0,2,"","",TRUE,FALSE,FALSE,FALSE,1,#N/A,1,1,"=R552C2:R594C8",FALSE,#N/A,#N/A,FALSE,FALSE,FALSE,5,300,300,FALSE,FALSE,TRUE,TRUE,TRUE}</definedName>
    <definedName name="wvu.Cap._.Proj._.Dist._.Pg._.30." localSheetId="0" hidden="1">{TRUE,TRUE,0.4,-15.8,385.2,202.8,FALSE,FALSE,TRUE,FALSE,0,2,#N/A,604,#N/A,2.182795698924731,10.23076923076923,1,FALSE,FALSE,3,TRUE,1,FALSE,100,"Swvu.Cap._.Proj._.Dist._.Pg._.30.","ACwvu.Cap._.Proj._.Dist._.Pg._.30.",#N/A,FALSE,FALSE,0,0,0,0,2,"","",TRUE,FALSE,FALSE,FALSE,1,#N/A,1,1,"=R604C2:R642C8",FALSE,#N/A,#N/A,FALSE,FALSE,FALSE,5,300,300,FALSE,FALSE,TRUE,TRUE,TRUE}</definedName>
    <definedName name="wvu.Cap._.Proj._.Dist._.Pg._.31." localSheetId="0" hidden="1">{TRUE,TRUE,0.4,-15.8,385.2,202.8,FALSE,FALSE,TRUE,FALSE,0,2,#N/A,651,#N/A,2.182795698924731,10.23076923076923,1,FALSE,FALSE,3,TRUE,1,FALSE,100,"Swvu.Cap._.Proj._.Dist._.Pg._.31.","ACwvu.Cap._.Proj._.Dist._.Pg._.31.",#N/A,FALSE,FALSE,0,0,0,0,2,"","",TRUE,FALSE,FALSE,FALSE,1,#N/A,1,1,"=R652C2:R689C8",FALSE,#N/A,#N/A,FALSE,FALSE,FALSE,5,300,300,FALSE,FALSE,TRUE,TRUE,TRUE}</definedName>
    <definedName name="wvu.Categorical._.Dist._.Pg._.47." localSheetId="0" hidden="1">{TRUE,TRUE,0.4,-15.8,385.2,202.8,FALSE,FALSE,TRUE,FALSE,0,2,#N/A,1004,#N/A,2.1344086021505375,8.341463414634147,1,FALSE,FALSE,3,TRUE,1,FALSE,100,"Swvu.Categorical._.Dist._.Pg._.47.","ACwvu.Categorical._.Dist._.Pg._.47.",#N/A,FALSE,FALSE,0,0,0,0,2,"","",TRUE,FALSE,FALSE,FALSE,1,#N/A,1,1,"=R1006C2:R1033C10",FALSE,#N/A,#N/A,FALSE,FALSE,FALSE,5,300,300,FALSE,FALSE,TRUE,TRUE,TRUE}</definedName>
    <definedName name="wvu.Debt._.Serv._.Dist._.Pg._.25." localSheetId="0" hidden="1">{TRUE,TRUE,0.4,-15.8,385.2,202.8,FALSE,FALSE,TRUE,FALSE,0,1,#N/A,439,#N/A,2.6923076923076925,11.565217391304348,1,FALSE,FALSE,3,TRUE,1,FALSE,100,"Swvu.Debt._.Serv._.Dist._.Pg._.25.","ACwvu.Debt._.Serv._.Dist._.Pg._.25.",#N/A,FALSE,FALSE,0,0,0,0,2,"","",TRUE,FALSE,FALSE,FALSE,1,#N/A,1,1,"=R439C2:R490C10",FALSE,#N/A,#N/A,FALSE,FALSE,FALSE,5,300,300,FALSE,FALSE,TRUE,TRUE,TRUE}</definedName>
    <definedName name="wvu.Enterprise._.Funds._.Dist._.Pg._.34." localSheetId="0" hidden="1">{TRUE,TRUE,0.4,-15.8,385.2,202.8,FALSE,FALSE,TRUE,FALSE,0,2,#N/A,697,#N/A,2.182795698924731,10.56,1,FALSE,FALSE,3,TRUE,1,FALSE,100,"Swvu.Enterprise._.Funds._.Dist._.Pg._.34.","ACwvu.Enterprise._.Funds._.Dist._.Pg._.34.",#N/A,FALSE,FALSE,0,0,0,0,2,"","",TRUE,FALSE,FALSE,FALSE,1,#N/A,1,1,"=R699C2:R748C11",FALSE,#N/A,#N/A,FALSE,FALSE,FALSE,5,300,300,FALSE,FALSE,TRUE,TRUE,TRUE}</definedName>
    <definedName name="wvu.Expend._.Trust._.Dist._.Pg._.44." localSheetId="0" hidden="1">{TRUE,TRUE,0.4,-15.8,385.2,202.8,FALSE,FALSE,TRUE,FALSE,0,2,#N/A,872,#N/A,2.182795698924731,10.692307692307692,1,FALSE,FALSE,3,TRUE,1,FALSE,100,"Swvu.Expend._.Trust._.Dist._.Pg._.44.","ACwvu.Expend._.Trust._.Dist._.Pg._.44.",#N/A,FALSE,FALSE,0,0,0,0,2,"","",TRUE,FALSE,FALSE,FALSE,1,#N/A,1,1,"=R874C2:R922C11",FALSE,#N/A,#N/A,FALSE,FALSE,FALSE,5,300,300,FALSE,FALSE,TRUE,TRUE,TRUE}</definedName>
    <definedName name="wvu.Gen._.Fund._.Dist._.Pg._.14." localSheetId="0" hidden="1">{TRUE,TRUE,0.4,-15.8,385.2,202.8,FALSE,FALSE,TRUE,FALSE,0,2,#N/A,7,#N/A,2.182795698924731,12.80952380952381,1,FALSE,FALSE,3,TRUE,1,FALSE,100,"Swvu.Gen._.Fund._.Dist._.Pg._.14.","ACwvu.Gen._.Fund._.Dist._.Pg._.14.",#N/A,FALSE,FALSE,0,0,0,0,1,"","",TRUE,FALSE,FALSE,FALSE,1,#N/A,1,1,"=R10C2:R88C4",FALSE,#N/A,#N/A,FALSE,FALSE,FALSE,5,300,300,FALSE,FALSE,TRUE,TRUE,TRUE}</definedName>
    <definedName name="wvu.Gen._.Fund._.Dist._.Pg._.15." localSheetId="0" hidden="1">{TRUE,TRUE,0.4,-15.8,385.2,202.8,FALSE,FALSE,TRUE,FALSE,0,1,#N/A,97,#N/A,2.6923076923076925,8.028571428571428,1,FALSE,FALSE,3,TRUE,1,FALSE,100,"Swvu.Gen._.Fund._.Dist._.Pg._.15.","ACwvu.Gen._.Fund._.Dist._.Pg._.15.",#N/A,FALSE,FALSE,0,0,0,0,2,"","",TRUE,FALSE,FALSE,FALSE,1,#N/A,1,1,"=R98C2:R133C11",FALSE,#N/A,#N/A,FALSE,FALSE,FALSE,5,300,300,FALSE,FALSE,TRUE,TRUE,TRUE}</definedName>
    <definedName name="wvu.Gen._.Fund._.Dist._.Pg._.16." localSheetId="0" hidden="1">{TRUE,TRUE,0.4,-15.8,385.2,202.8,FALSE,FALSE,TRUE,FALSE,0,4,#N/A,183,#N/A,3.150537634408602,11.423076923076923,1,FALSE,FALSE,3,TRUE,1,FALSE,100,"Swvu.Gen._.Fund._.Dist._.Pg._.16.","ACwvu.Gen._.Fund._.Dist._.Pg._.16.",#N/A,FALSE,FALSE,0,0,0,0,1,"","",TRUE,FALSE,FALSE,FALSE,1,#N/A,1,1,"=R143C2:R184C4",FALSE,#N/A,#N/A,FALSE,FALSE,FALSE,5,300,300,FALSE,FALSE,TRUE,TRUE,TRUE}</definedName>
    <definedName name="wvu.GLTD._.Dist._.Pg._.45." localSheetId="0" hidden="1">{TRUE,TRUE,0.4,-15.8,385.2,202.8,FALSE,FALSE,TRUE,FALSE,0,2,#N/A,930,#N/A,2.182795698924731,8.457142857142857,1,FALSE,FALSE,3,TRUE,1,FALSE,100,"Swvu.GLTD._.Dist._.Pg._.45.","ACwvu.GLTD._.Dist._.Pg._.45.",#N/A,FALSE,FALSE,0,0,0,0,2,"","",TRUE,FALSE,FALSE,FALSE,1,#N/A,1,1,"=R932C2:R959C8",FALSE,#N/A,#N/A,FALSE,FALSE,FALSE,5,300,300,FALSE,FALSE,TRUE,TRUE,TRUE}</definedName>
    <definedName name="wvu.GLTD._.Dist._.Pg._.46." localSheetId="0" hidden="1">{TRUE,TRUE,0.4,-15.8,385.2,202.8,FALSE,FALSE,TRUE,FALSE,0,2,#N/A,967,#N/A,2.182795698924731,8.285714285714286,1,FALSE,FALSE,3,TRUE,1,FALSE,100,"Swvu.GLTD._.Dist._.Pg._.46.","ACwvu.GLTD._.Dist._.Pg._.46.",#N/A,FALSE,FALSE,0,0,0,0,2,"","",TRUE,FALSE,FALSE,FALSE,1,#N/A,1,1,"=R969C2:R996C8",FALSE,#N/A,#N/A,FALSE,FALSE,FALSE,5,300,300,FALSE,FALSE,TRUE,TRUE,TRUE}</definedName>
    <definedName name="wvu.Int._.Serv._.Dist._.Pg._.35." localSheetId="0" hidden="1">{TRUE,TRUE,0.4,-15.8,385.2,202.8,FALSE,FALSE,TRUE,FALSE,0,2,#N/A,756,#N/A,2.182795698924731,10.56,1,FALSE,FALSE,3,TRUE,1,FALSE,100,"Swvu.Int._.Serv._.Dist._.Pg._.35.","ACwvu.Int._.Serv._.Dist._.Pg._.35.",#N/A,FALSE,FALSE,0,0,0,0,2,"","",TRUE,FALSE,FALSE,FALSE,1,#N/A,1,1,"=R758C2:R807C11",FALSE,#N/A,#N/A,FALSE,FALSE,FALSE,5,300,300,FALSE,FALSE,TRUE,TRUE,TRUE}</definedName>
    <definedName name="wvu.Non._.Exp._.Trust._.Dist._.Pg._.36." localSheetId="0" hidden="1">{TRUE,TRUE,0.4,-15.8,385.2,202.8,FALSE,FALSE,TRUE,FALSE,0,2,#N/A,815,#N/A,2.182795698924731,10.23076923076923,1,FALSE,FALSE,3,TRUE,1,FALSE,100,"Swvu.Non._.Exp._.Trust._.Dist._.Pg._.36.","ACwvu.Non._.Exp._.Trust._.Dist._.Pg._.36.",#N/A,FALSE,FALSE,0,0,0,0,2,"","",TRUE,FALSE,FALSE,FALSE,1,#N/A,1,1,"=R817C2:R862C11",FALSE,#N/A,#N/A,FALSE,FALSE,FALSE,5,300,300,FALSE,FALSE,TRUE,TRUE,TRUE}</definedName>
    <definedName name="wvu.Spec._.Food._.Serv._.Dist._.Pg._.20." localSheetId="0" hidden="1">{TRUE,TRUE,0.4,-15.8,385.2,202.8,FALSE,FALSE,TRUE,FALSE,0,2,#N/A,204,#N/A,2.182795698924731,8.272727272727273,1,FALSE,FALSE,3,TRUE,1,FALSE,100,"Swvu.Spec._.Food._.Serv._.Dist._.Pg._.20.","ACwvu.Spec._.Food._.Serv._.Dist._.Pg._.20.",#N/A,FALSE,FALSE,0,0,0,0,1,"","",TRUE,FALSE,FALSE,FALSE,1,#N/A,1,1,"=R205C2:R253C4",FALSE,#N/A,#N/A,FALSE,FALSE,FALSE,5,300,300,FALSE,FALSE,TRUE,TRUE,TRUE}</definedName>
    <definedName name="wvu.Spec._.Food._.Serv._.Dist._.Pg._.21." localSheetId="0" hidden="1">{TRUE,TRUE,0.4,-15.8,385.2,202.8,FALSE,FALSE,TRUE,FALSE,0,2,#N/A,259,#N/A,2.182795698924731,8.263157894736842,1,FALSE,FALSE,3,TRUE,1,FALSE,100,"Swvu.Spec._.Food._.Serv._.Dist._.Pg._.21.","ACwvu.Spec._.Food._.Serv._.Dist._.Pg._.21.",#N/A,FALSE,FALSE,0,0,0,0,1,"","",TRUE,FALSE,FALSE,FALSE,1,#N/A,1,1,"=R263C2:R301C4",FALSE,#N/A,#N/A,FALSE,FALSE,FALSE,5,300,300,FALSE,FALSE,TRUE,TRUE,TRUE}</definedName>
    <definedName name="wvu.Spec._.Other._.Dist._.Pg._.22." localSheetId="0" hidden="1">{TRUE,TRUE,0.4,-15.8,385.2,202.8,FALSE,FALSE,TRUE,FALSE,0,2,#N/A,307,#N/A,2.182795698924731,9.4,1,FALSE,FALSE,3,TRUE,1,FALSE,100,"Swvu.Spec._.Other._.Dist._.Pg._.22.","ACwvu.Spec._.Other._.Dist._.Pg._.22.",#N/A,FALSE,FALSE,0,0,0,0,1,"","",TRUE,FALSE,FALSE,FALSE,1,#N/A,1,1,"=R311C2:R368C4",FALSE,#N/A,#N/A,FALSE,FALSE,FALSE,5,300,300,FALSE,FALSE,TRUE,TRUE,TRUE}</definedName>
    <definedName name="wvu.Spec._.Other._.Dist._.Pg._.23." localSheetId="0" hidden="1">{TRUE,TRUE,0.4,-15.8,385.2,202.8,FALSE,FALSE,TRUE,FALSE,0,2,#N/A,375,#N/A,2.182795698924731,10.52,1,FALSE,FALSE,3,TRUE,1,FALSE,100,"Swvu.Spec._.Other._.Dist._.Pg._.23.","ACwvu.Spec._.Other._.Dist._.Pg._.23.",#N/A,FALSE,FALSE,0,0,0,0,2,"","",TRUE,FALSE,FALSE,FALSE,1,#N/A,1,1,"=R378C2:R429C11",FALSE,#N/A,#N/A,FALSE,FALSE,FALSE,5,300,300,FALSE,FALSE,TRUE,TRUE,TRUE}</definedName>
    <definedName name="wvu.SubObject._.Dist._.Pg._.48." localSheetId="0" hidden="1">{TRUE,TRUE,0.4,-15.8,385.2,202.8,FALSE,FALSE,TRUE,FALSE,0,2,#N/A,1043,#N/A,2.1344086021505375,8.06060606060606,1,FALSE,FALSE,3,TRUE,1,FALSE,100,"Swvu.SubObject._.Dist._.Pg._.48.","ACwvu.SubObject._.Dist._.Pg._.48.",#N/A,FALSE,FALSE,0,0,0,0,1,"","",TRUE,FALSE,FALSE,FALSE,1,#N/A,1,1,"=R1043C2:R1089C6",FALSE,#N/A,#N/A,FALSE,FALSE,FALSE,5,300,300,FALSE,FALSE,TRUE,TRUE,TRUE}</definedName>
    <definedName name="Z_14808995_1800_47BE_9BB0_94CF2892358B_.wvu.PrintArea" localSheetId="0" hidden="1">'ESE348'!$B$405:$K$468</definedName>
    <definedName name="Z_175AD2CF_1A71_4FDC_AFF9_D3295281A462_.wvu.PrintArea" localSheetId="0" hidden="1">'ESE348'!$B$812:$K$871</definedName>
    <definedName name="Z_1D9612F6_74E0_461A_94C2_CD116AC65E3B_.wvu.PrintArea" localSheetId="0" hidden="1">'ESE348'!$B$741:$K$809</definedName>
    <definedName name="Z_1D9612F6_74E0_461A_94C2_CD116AC65E3B_.wvu.PrintTitles" localSheetId="0" hidden="1">'ESE348'!$778:$778</definedName>
    <definedName name="Z_2609BBE6_1A53_43DD_9BCD_AC945067B8C3_.wvu.PrintArea" localSheetId="0" hidden="1">'ESE348'!$B$1171:$K$1205</definedName>
    <definedName name="Z_2B101261_7BF3_456C_84CB_DDF9FAB23D0E_.wvu.PrintArea" localSheetId="0" hidden="1">'ESE348'!$B$874:$K$933</definedName>
    <definedName name="Z_3750970A_E7F5_4A35_91B4_F0C4B65A77CE_.wvu.PrintArea" localSheetId="0" hidden="1">'ESE348'!$B$634:$N$689</definedName>
    <definedName name="Z_3A0F6AAF_1B8B_44C4_A79A_C586DF9A5193_.wvu.PrintArea" localSheetId="0" hidden="1">'ESE348'!$B$1029:$H$1066</definedName>
    <definedName name="Z_3CE4EDC4_5341_11D4_97EA_00C04F478EEB_.wvu.PrintArea" localSheetId="0" hidden="1">'ESE348'!#REF!</definedName>
    <definedName name="Z_3CE4EDC5_5341_11D4_97EA_00C04F478EEB_.wvu.PrintArea" localSheetId="0" hidden="1">'ESE348'!#REF!</definedName>
    <definedName name="Z_3CE4EDC6_5341_11D4_97EA_00C04F478EEB_.wvu.PrintArea" localSheetId="0" hidden="1">'ESE348'!#REF!</definedName>
    <definedName name="Z_3CE4EDC7_5341_11D4_97EA_00C04F478EEB_.wvu.PrintArea" localSheetId="0" hidden="1">'ESE348'!#REF!</definedName>
    <definedName name="Z_3CE4EDC8_5341_11D4_97EA_00C04F478EEB_.wvu.PrintArea" localSheetId="0" hidden="1">'ESE348'!#REF!</definedName>
    <definedName name="Z_3CE4EDC9_5341_11D4_97EA_00C04F478EEB_.wvu.PrintArea" localSheetId="0" hidden="1">'ESE348'!#REF!</definedName>
    <definedName name="Z_3CE4EDCA_5341_11D4_97EA_00C04F478EEB_.wvu.PrintArea" localSheetId="0" hidden="1">'ESE348'!#REF!</definedName>
    <definedName name="Z_3CE4EDCB_5341_11D4_97EA_00C04F478EEB_.wvu.PrintArea" localSheetId="0" hidden="1">'ESE348'!#REF!</definedName>
    <definedName name="Z_3CE4EDCC_5341_11D4_97EA_00C04F478EEB_.wvu.PrintArea" localSheetId="0" hidden="1">'ESE348'!$B$1:$D$79</definedName>
    <definedName name="Z_3CE4EDCD_5341_11D4_97EA_00C04F478EEB_.wvu.PrintArea" localSheetId="0" hidden="1">'ESE348'!$B$82:$K$115</definedName>
    <definedName name="Z_3CE4EDCE_5341_11D4_97EA_00C04F478EEB_.wvu.PrintArea" localSheetId="0" hidden="1">'ESE348'!$B$118:$D$156</definedName>
    <definedName name="Z_3CE4EDCF_5341_11D4_97EA_00C04F478EEB_.wvu.PrintArea" localSheetId="0" hidden="1">'ESE348'!#REF!</definedName>
    <definedName name="Z_3CE4EDD0_5341_11D4_97EA_00C04F478EEB_.wvu.PrintArea" localSheetId="0" hidden="1">'ESE348'!#REF!</definedName>
    <definedName name="Z_3CE4EDD1_5341_11D4_97EA_00C04F478EEB_.wvu.PrintArea" localSheetId="0" hidden="1">'ESE348'!#REF!</definedName>
    <definedName name="Z_3CE4EDD2_5341_11D4_97EA_00C04F478EEB_.wvu.PrintArea" localSheetId="0" hidden="1">'ESE348'!#REF!</definedName>
    <definedName name="Z_3CE4EDD3_5341_11D4_97EA_00C04F478EEB_.wvu.PrintArea" localSheetId="0" hidden="1">'ESE348'!#REF!</definedName>
    <definedName name="Z_3CE4EDD4_5341_11D4_97EA_00C04F478EEB_.wvu.PrintArea" localSheetId="0" hidden="1">'ESE348'!#REF!</definedName>
    <definedName name="Z_3CE4EDD5_5341_11D4_97EA_00C04F478EEB_.wvu.PrintArea" localSheetId="0" hidden="1">'ESE348'!#REF!</definedName>
    <definedName name="Z_3CE4EDD6_5341_11D4_97EA_00C04F478EEB_.wvu.PrintArea" localSheetId="0" hidden="1">'ESE348'!#REF!</definedName>
    <definedName name="Z_3CE4EDD7_5341_11D4_97EA_00C04F478EEB_.wvu.PrintArea" localSheetId="0" hidden="1">'ESE348'!#REF!</definedName>
    <definedName name="Z_491467C0_3229_4C9A_8C0B_67F490E028CD_.wvu.PrintArea" localSheetId="0" hidden="1">'ESE348'!$B$82:$K$115</definedName>
    <definedName name="Z_4D993C07_AB4D_4EF7_B6B4_E94EF22ADF91_.wvu.PrintArea" localSheetId="0" hidden="1">'ESE348'!$B$1:$D$79</definedName>
    <definedName name="Z_50372564_491D_11D4_97E1_00C04F478EEB_.wvu.PrintArea" localSheetId="0" hidden="1">'ESE348'!#REF!</definedName>
    <definedName name="Z_50372569_491D_11D4_97E1_00C04F478EEB_.wvu.PrintArea" localSheetId="0" hidden="1">'ESE348'!#REF!</definedName>
    <definedName name="Z_5037256C_491D_11D4_97E1_00C04F478EEB_.wvu.PrintArea" localSheetId="0" hidden="1">'ESE348'!$B$1:$D$79</definedName>
    <definedName name="Z_5037256D_491D_11D4_97E1_00C04F478EEB_.wvu.PrintArea" localSheetId="0" hidden="1">'ESE348'!$B$82:$K$115</definedName>
    <definedName name="Z_5037256E_491D_11D4_97E1_00C04F478EEB_.wvu.PrintArea" localSheetId="0" hidden="1">'ESE348'!$B$118:$D$156</definedName>
    <definedName name="Z_50372571_491D_11D4_97E1_00C04F478EEB_.wvu.PrintArea" localSheetId="0" hidden="1">'ESE348'!#REF!</definedName>
    <definedName name="Z_50372572_491D_11D4_97E1_00C04F478EEB_.wvu.PrintArea" localSheetId="0" hidden="1">'ESE348'!#REF!</definedName>
    <definedName name="Z_50372573_491D_11D4_97E1_00C04F478EEB_.wvu.PrintArea" localSheetId="0" hidden="1">'ESE348'!#REF!</definedName>
    <definedName name="Z_50372574_491D_11D4_97E1_00C04F478EEB_.wvu.PrintArea" localSheetId="0" hidden="1">'ESE348'!#REF!</definedName>
    <definedName name="Z_50372575_491D_11D4_97E1_00C04F478EEB_.wvu.PrintArea" localSheetId="0" hidden="1">'ESE348'!#REF!</definedName>
    <definedName name="Z_50372576_491D_11D4_97E1_00C04F478EEB_.wvu.PrintArea" localSheetId="0" hidden="1">'ESE348'!#REF!</definedName>
    <definedName name="Z_50372577_491D_11D4_97E1_00C04F478EEB_.wvu.PrintArea" localSheetId="0" hidden="1">'ESE348'!#REF!</definedName>
    <definedName name="Z_596195B8_58E2_40F4_9BB7_D0D48445DA73_.wvu.PrintArea" localSheetId="0" hidden="1">'ESE348'!$B$308:$K$371</definedName>
    <definedName name="Z_7AE15DA1_33AF_47B8_82A9_B0C71AE53573_.wvu.PrintArea" localSheetId="0" hidden="1">'ESE348'!$B$546:$K$631</definedName>
    <definedName name="Z_7AE15DA1_33AF_47B8_82A9_B0C71AE53573_.wvu.PrintTitles" localSheetId="0" hidden="1">'ESE348'!$584:$584</definedName>
    <definedName name="Z_80E048F2_5C8E_4488_A727_3831D89A050E_.wvu.PrintArea" localSheetId="0" hidden="1">'ESE348'!$B$1117:$J$1168</definedName>
    <definedName name="Z_93D7076C_8374_4E79_B9B0_C0F35E86FFA7_.wvu.PrintArea" localSheetId="0" hidden="1">'ESE348'!$B$159:$D$200</definedName>
    <definedName name="Z_A79F3B5E_C420_4FD0_AD88_5525E41EE9BA_.wvu.PrintArea" localSheetId="0" hidden="1">'ESE348'!$B$118:$D$156</definedName>
    <definedName name="Z_B26E0615_6B58_46A1_8DA4_57FEDEE4FB2F_.wvu.PrintArea" localSheetId="0" hidden="1">'ESE348'!$B$1069:$H$1114</definedName>
    <definedName name="Z_B45736E2_4022_4621_8EFF_3FD65EBC0F5D_.wvu.PrintArea" localSheetId="0" hidden="1">'ESE348'!$B$374:$D$402</definedName>
    <definedName name="Z_BD0AB3E0_4D31_11D4_97E5_00C04F478EEB_.wvu.PrintArea" localSheetId="0" hidden="1">'ESE348'!#REF!</definedName>
    <definedName name="Z_BD0AB3E1_4D31_11D4_97E5_00C04F478EEB_.wvu.PrintArea" localSheetId="0" hidden="1">'ESE348'!#REF!</definedName>
    <definedName name="Z_BD0AB3E3_4D31_11D4_97E5_00C04F478EEB_.wvu.PrintArea" localSheetId="0" hidden="1">'ESE348'!#REF!</definedName>
    <definedName name="Z_BD0AB3E4_4D31_11D4_97E5_00C04F478EEB_.wvu.PrintArea" localSheetId="0" hidden="1">'ESE348'!#REF!</definedName>
    <definedName name="Z_BD0AB3E5_4D31_11D4_97E5_00C04F478EEB_.wvu.PrintArea" localSheetId="0" hidden="1">'ESE348'!#REF!</definedName>
    <definedName name="Z_BD0AB3E6_4D31_11D4_97E5_00C04F478EEB_.wvu.PrintArea" localSheetId="0" hidden="1">'ESE348'!#REF!</definedName>
    <definedName name="Z_BD0AB3E7_4D31_11D4_97E5_00C04F478EEB_.wvu.PrintArea" localSheetId="0" hidden="1">'ESE348'!#REF!</definedName>
    <definedName name="Z_BD0AB3E8_4D31_11D4_97E5_00C04F478EEB_.wvu.PrintArea" localSheetId="0" hidden="1">'ESE348'!#REF!</definedName>
    <definedName name="Z_C8D866EA_5A51_4137_B8F8_9B3F83F7388B_.wvu.PrintArea" localSheetId="0" hidden="1">'ESE348'!$B$936:$G$959</definedName>
    <definedName name="Z_D1746279_3095_4329_BE85_4B6362A2F90B_.wvu.PrintArea" localSheetId="0" hidden="1">'ESE348'!$B$471:$K$543</definedName>
    <definedName name="Z_D1746279_3095_4329_BE85_4B6362A2F90B_.wvu.PrintTitles" localSheetId="0" hidden="1">'ESE348'!$511:$511</definedName>
    <definedName name="Z_D272823E_F047_49A3_B925_1715DC1F9FBA_.wvu.PrintArea" localSheetId="0" hidden="1">'ESE348'!$B$256:$D$305</definedName>
    <definedName name="Z_D57C4D08_589D_4196_9F78_98B0BF1AE653_.wvu.PrintArea" localSheetId="0" hidden="1">'ESE348'!$B$692:$N$738</definedName>
    <definedName name="Z_E94D68DF_1A79_427D_A48C_C3AB5E85094C_.wvu.PrintArea" localSheetId="0" hidden="1">'ESE348'!$B$998:$I$1026</definedName>
    <definedName name="Z_EEC25EFF_9FBA_4269_AFC5_5047ACAAAE76_.wvu.PrintArea" localSheetId="0" hidden="1">'ESE348'!$B$203:$D$253</definedName>
    <definedName name="Z_F446D780_E50A_47BD_B5FF_5D802163242C_.wvu.PrintArea" localSheetId="0" hidden="1">'ESE348'!$B$962:$J$995</definedName>
  </definedNames>
  <calcPr fullCalcOnLoad="1"/>
</workbook>
</file>

<file path=xl/sharedStrings.xml><?xml version="1.0" encoding="utf-8"?>
<sst xmlns="http://schemas.openxmlformats.org/spreadsheetml/2006/main" count="1554" uniqueCount="680">
  <si>
    <t>CHANGES IN FUND BALANCE - GENERAL FUND</t>
  </si>
  <si>
    <t>Fund 100</t>
  </si>
  <si>
    <t xml:space="preserve">REVENUES                       </t>
  </si>
  <si>
    <t>Federal Direct:</t>
  </si>
  <si>
    <t>State:</t>
  </si>
  <si>
    <t>Local:</t>
  </si>
  <si>
    <t>ESE  348</t>
  </si>
  <si>
    <t>Other</t>
  </si>
  <si>
    <t>Salaries</t>
  </si>
  <si>
    <t xml:space="preserve">Totals </t>
  </si>
  <si>
    <t>EXPENDITURES</t>
  </si>
  <si>
    <t>Current:</t>
  </si>
  <si>
    <t>Capital Outlay:</t>
  </si>
  <si>
    <t>Debt Service:  (Function 9200)</t>
  </si>
  <si>
    <t>Excess (Deficiency) of Revenues Over Expenditures</t>
  </si>
  <si>
    <t xml:space="preserve">CHANGES IN FUND BALANCE - GENERAL FUND (Continued)       </t>
  </si>
  <si>
    <t>Loss Recoveries</t>
  </si>
  <si>
    <t>Transfers In:</t>
  </si>
  <si>
    <t>Transfers Out:  (Function 9700)</t>
  </si>
  <si>
    <t>CHANGES IN FUND BALANCE - SPECIAL REVENUE</t>
  </si>
  <si>
    <t>Fund 410</t>
  </si>
  <si>
    <t>ESE 348</t>
  </si>
  <si>
    <t>Adjustments to Fund Balance</t>
  </si>
  <si>
    <t xml:space="preserve">ESE  348                                  </t>
  </si>
  <si>
    <t>Fund 420</t>
  </si>
  <si>
    <t>Excess (Deficiency) of Revenues over Expenditures</t>
  </si>
  <si>
    <t>REVENUES</t>
  </si>
  <si>
    <t>Interest on Undistributed CO&amp;DS</t>
  </si>
  <si>
    <t>SBE/COBI Bond Interest</t>
  </si>
  <si>
    <t>Tax Redemptions</t>
  </si>
  <si>
    <t>Excess Fees</t>
  </si>
  <si>
    <t>Interest on Investments</t>
  </si>
  <si>
    <t>Impact Fees</t>
  </si>
  <si>
    <t>Redemption of Principal</t>
  </si>
  <si>
    <t>Interest</t>
  </si>
  <si>
    <t>Dues and Fees</t>
  </si>
  <si>
    <t>Proceeds of Forward Supply Contract</t>
  </si>
  <si>
    <t>Capital Outlay</t>
  </si>
  <si>
    <t>Miscellaneous Federal Direct</t>
  </si>
  <si>
    <t>CO&amp;DS Distributed</t>
  </si>
  <si>
    <t>Classrooms First Program</t>
  </si>
  <si>
    <t>District Local Capital Improvement Tax</t>
  </si>
  <si>
    <t>Library Books</t>
  </si>
  <si>
    <t>Buildings and Fixed Equipment</t>
  </si>
  <si>
    <t>Motor Vehicles (Including Buses)</t>
  </si>
  <si>
    <t>Land</t>
  </si>
  <si>
    <t>Remodeling and Renovations</t>
  </si>
  <si>
    <t>Computer Software</t>
  </si>
  <si>
    <t>Totals</t>
  </si>
  <si>
    <t>OPERATING REVENUES</t>
  </si>
  <si>
    <t>Charges for Services</t>
  </si>
  <si>
    <t>Charges for Sales</t>
  </si>
  <si>
    <t>Premium Revenue</t>
  </si>
  <si>
    <t>Other Operating Revenues</t>
  </si>
  <si>
    <t>OPERATING EXPENSES (Function 9900)</t>
  </si>
  <si>
    <t>Employee Benefits</t>
  </si>
  <si>
    <t>Purchased Services</t>
  </si>
  <si>
    <t>Energy Services</t>
  </si>
  <si>
    <t>Materials and Supplies</t>
  </si>
  <si>
    <t>Operating Income (Loss)</t>
  </si>
  <si>
    <t xml:space="preserve">Income (Loss) Before Operating Transfers </t>
  </si>
  <si>
    <t xml:space="preserve">Transfers In:  </t>
  </si>
  <si>
    <t>Notes Payable</t>
  </si>
  <si>
    <t>Obligations Under Capital Leases</t>
  </si>
  <si>
    <t>Bonds Payable</t>
  </si>
  <si>
    <t>Liability for Compensated Absences</t>
  </si>
  <si>
    <t>Estimated PECO Advance Payable</t>
  </si>
  <si>
    <t>CATEGORICAL PROGRAMS</t>
  </si>
  <si>
    <t>Unexpended</t>
  </si>
  <si>
    <t>Returned</t>
  </si>
  <si>
    <t xml:space="preserve">Expenditures </t>
  </si>
  <si>
    <t>(Revenue Number)  [Footnote]</t>
  </si>
  <si>
    <t>Preschool Projects (3372)</t>
  </si>
  <si>
    <t>p1</t>
  </si>
  <si>
    <t>p5</t>
  </si>
  <si>
    <t>p6</t>
  </si>
  <si>
    <t>Net Change in Fund Balance</t>
  </si>
  <si>
    <t>Premium on Sale of Bonds</t>
  </si>
  <si>
    <t>Premium on Refunding Bonds</t>
  </si>
  <si>
    <t>Miscellaneous Federal Through State</t>
  </si>
  <si>
    <t>Charter School Capital Outlay Funding</t>
  </si>
  <si>
    <t>Gain on Sale of Investments</t>
  </si>
  <si>
    <t>Net Change in Fund Balances</t>
  </si>
  <si>
    <t>p8</t>
  </si>
  <si>
    <t>p9</t>
  </si>
  <si>
    <t>p10</t>
  </si>
  <si>
    <t>p11</t>
  </si>
  <si>
    <t>p12</t>
  </si>
  <si>
    <t>p13</t>
  </si>
  <si>
    <t>p14</t>
  </si>
  <si>
    <t>Federal Direct</t>
  </si>
  <si>
    <t>State Sources</t>
  </si>
  <si>
    <t>Local Sources</t>
  </si>
  <si>
    <t>p16</t>
  </si>
  <si>
    <t>p17</t>
  </si>
  <si>
    <t>z</t>
  </si>
  <si>
    <t>o</t>
  </si>
  <si>
    <t>NONOPERATING REVENUES (EXPENSES)</t>
  </si>
  <si>
    <t>n</t>
  </si>
  <si>
    <t>Gain on Disposition of Assets</t>
  </si>
  <si>
    <t>Loss on Disposition of Assets (Function 9900)</t>
  </si>
  <si>
    <t>SCHOOL INTERNAL FUNDS</t>
  </si>
  <si>
    <t>COMBINING STATEMENT OF CHANGES IN ASSETS AND LIABILITIES</t>
  </si>
  <si>
    <t>Additions</t>
  </si>
  <si>
    <t>Deductions</t>
  </si>
  <si>
    <t>ASSETS</t>
  </si>
  <si>
    <t xml:space="preserve">Cash </t>
  </si>
  <si>
    <t>Investments</t>
  </si>
  <si>
    <t>Accounts Receivable, Net</t>
  </si>
  <si>
    <t>Inventory</t>
  </si>
  <si>
    <t>LIABILITIES</t>
  </si>
  <si>
    <t>Payroll Deductions and Withholdings</t>
  </si>
  <si>
    <t>Accounts Payable</t>
  </si>
  <si>
    <t>Internal Accounts Payable</t>
  </si>
  <si>
    <t>p18</t>
  </si>
  <si>
    <t>SCHEDULE OF LONG-TERM LIABILITIES</t>
  </si>
  <si>
    <t>Total</t>
  </si>
  <si>
    <t>p19</t>
  </si>
  <si>
    <t>p20</t>
  </si>
  <si>
    <t>SCHEDULE OF SELECTED SUBOBJECT EXPENDITURES</t>
  </si>
  <si>
    <t>end</t>
  </si>
  <si>
    <t>p2</t>
  </si>
  <si>
    <t>p3</t>
  </si>
  <si>
    <t>p4</t>
  </si>
  <si>
    <t>p7</t>
  </si>
  <si>
    <t>Net Change In Fund Balance</t>
  </si>
  <si>
    <t>Total Other Financing Sources (Uses)</t>
  </si>
  <si>
    <t>Fund 891</t>
  </si>
  <si>
    <t>Fund 601</t>
  </si>
  <si>
    <t>Net Increase (Decrease) in Fair Value of Investments</t>
  </si>
  <si>
    <t>Due to Budgetary Funds</t>
  </si>
  <si>
    <t>Exhibit K-1</t>
  </si>
  <si>
    <t>Exhibit K-2</t>
  </si>
  <si>
    <t>Exhibit K-3</t>
  </si>
  <si>
    <t>Exhibit K-4</t>
  </si>
  <si>
    <t>Exhibit K-5</t>
  </si>
  <si>
    <t>Exhibit K-6</t>
  </si>
  <si>
    <t>Exhibit K-7</t>
  </si>
  <si>
    <t>Exhibit K-8</t>
  </si>
  <si>
    <t>Exhibit K-9</t>
  </si>
  <si>
    <t>Exhibit K-10</t>
  </si>
  <si>
    <t>Exhibit K-11</t>
  </si>
  <si>
    <t>Exhibit K-12</t>
  </si>
  <si>
    <t>Exhibit K-13</t>
  </si>
  <si>
    <t>Loans</t>
  </si>
  <si>
    <t>Public Education Capital Outlay (PECO)</t>
  </si>
  <si>
    <t>Other Miscellaneous Local Sources</t>
  </si>
  <si>
    <t>EXPENDITURES (Function 7600/9300)</t>
  </si>
  <si>
    <t>p21</t>
  </si>
  <si>
    <t>Voluntary Prekindergarten - School Year Program (3371)</t>
  </si>
  <si>
    <t>Voluntary Prekindergarten - Summer Program (3371)</t>
  </si>
  <si>
    <t>Federal Through State and Local:</t>
  </si>
  <si>
    <t>Federal Through State and Local</t>
  </si>
  <si>
    <t xml:space="preserve">Total  </t>
  </si>
  <si>
    <t xml:space="preserve">Gasoline    </t>
  </si>
  <si>
    <t>EXPENDITURES FOR SCHOOL BUSES</t>
  </si>
  <si>
    <t>AND SCHOOL BUS REPLACEMENTS:</t>
  </si>
  <si>
    <t>Buses</t>
  </si>
  <si>
    <t xml:space="preserve">Other Programs 130 (ESOL) (Function 5100) </t>
  </si>
  <si>
    <t>Career Program 300 (Function 5300)</t>
  </si>
  <si>
    <t>Textbooks (Function 5000)</t>
  </si>
  <si>
    <t>Fund 490</t>
  </si>
  <si>
    <t>Fund 000</t>
  </si>
  <si>
    <t>Workforce Education Performance Incentive</t>
  </si>
  <si>
    <t>Federal:</t>
  </si>
  <si>
    <t>Reserve Officers Training Corps (ROTC)</t>
  </si>
  <si>
    <t>Total Federal Direct</t>
  </si>
  <si>
    <t>Medicaid</t>
  </si>
  <si>
    <t>National Forest Funds</t>
  </si>
  <si>
    <t>Federal Through Local</t>
  </si>
  <si>
    <t>Total Federal Through State and Local</t>
  </si>
  <si>
    <t>Workforce Development</t>
  </si>
  <si>
    <t>Workforce Development Capitalization Incentive Grant</t>
  </si>
  <si>
    <t>Adults with Disabilities</t>
  </si>
  <si>
    <t>District Discretionary Lottery Funds</t>
  </si>
  <si>
    <t>Voluntary Prekindergarten Program</t>
  </si>
  <si>
    <t>Preschool Projects</t>
  </si>
  <si>
    <t>Reading Programs</t>
  </si>
  <si>
    <t>Other State:</t>
  </si>
  <si>
    <t>Diagnostic and Learning Resources Centers</t>
  </si>
  <si>
    <t>State Forest Funds</t>
  </si>
  <si>
    <t>State License Tax</t>
  </si>
  <si>
    <t>Total State</t>
  </si>
  <si>
    <t>District School Taxes</t>
  </si>
  <si>
    <t>Payment in Lieu of Taxes</t>
  </si>
  <si>
    <t>Tuition</t>
  </si>
  <si>
    <t>Rent</t>
  </si>
  <si>
    <t>Adult General Education Course Fees</t>
  </si>
  <si>
    <t>Continuing Workforce Education Course Fees</t>
  </si>
  <si>
    <t>Capital Improvement Fees</t>
  </si>
  <si>
    <t>Postsecondary Lab Fees</t>
  </si>
  <si>
    <t>Lifelong Learning Fees</t>
  </si>
  <si>
    <t>Financial Aid Fees</t>
  </si>
  <si>
    <t>Other Student Fees</t>
  </si>
  <si>
    <t>Preschool Program Fees</t>
  </si>
  <si>
    <t>Miscellaneous Local:</t>
  </si>
  <si>
    <t>Bus Fees</t>
  </si>
  <si>
    <t>Sale of Junk</t>
  </si>
  <si>
    <t>Receipt of Federal Indirect Cost Rate</t>
  </si>
  <si>
    <t>Refunds of Prior Year's Expenditures</t>
  </si>
  <si>
    <t>Receipt of Food Service Indirect Costs</t>
  </si>
  <si>
    <t xml:space="preserve">Total Local </t>
  </si>
  <si>
    <t>Total Revenues</t>
  </si>
  <si>
    <t>Instruction</t>
  </si>
  <si>
    <t>Instructional Media Services</t>
  </si>
  <si>
    <t>Instruction and Curriculum Development Services</t>
  </si>
  <si>
    <t>Instructional Staff Training Services</t>
  </si>
  <si>
    <t>General Administration</t>
  </si>
  <si>
    <t>School Administration</t>
  </si>
  <si>
    <t>Facilities Acquisition and Construction</t>
  </si>
  <si>
    <t>Fiscal Services</t>
  </si>
  <si>
    <t>Food Services</t>
  </si>
  <si>
    <t>Central Services</t>
  </si>
  <si>
    <t>Operation of Plant</t>
  </si>
  <si>
    <t>Maintenance of Plant</t>
  </si>
  <si>
    <t>Administrative Technology Services</t>
  </si>
  <si>
    <t>Community Services</t>
  </si>
  <si>
    <t xml:space="preserve">Facilities Acquisition and Construction </t>
  </si>
  <si>
    <t>Other Capital Outlay</t>
  </si>
  <si>
    <t xml:space="preserve">Interest </t>
  </si>
  <si>
    <t>Total Expenditures</t>
  </si>
  <si>
    <t>From Debt Service Funds</t>
  </si>
  <si>
    <t>From Capital Projects Funds</t>
  </si>
  <si>
    <t>From Special Revenue Funds</t>
  </si>
  <si>
    <t>From Permanent Funds</t>
  </si>
  <si>
    <t>From Internal Service Funds</t>
  </si>
  <si>
    <t>From Enterprise Funds</t>
  </si>
  <si>
    <t>Total Transfers In</t>
  </si>
  <si>
    <t>To Debt Service Funds</t>
  </si>
  <si>
    <t>To Capital Projects Funds</t>
  </si>
  <si>
    <t>To Special Revenue Funds</t>
  </si>
  <si>
    <t>To Permanent Funds</t>
  </si>
  <si>
    <t>To Internal Service Funds</t>
  </si>
  <si>
    <t>To Enterprise Funds</t>
  </si>
  <si>
    <t>Total Transfers Out</t>
  </si>
  <si>
    <t>School Lunch Reimbursement</t>
  </si>
  <si>
    <t>School Breakfast Reimbursement</t>
  </si>
  <si>
    <t>Child Care Food Program</t>
  </si>
  <si>
    <t>Cash in Lieu of Donated Foods</t>
  </si>
  <si>
    <t>School Breakfast Supplement</t>
  </si>
  <si>
    <t>School Lunch Supplement</t>
  </si>
  <si>
    <t>Other Miscellaneous State Revenues</t>
  </si>
  <si>
    <t>Student Lunches</t>
  </si>
  <si>
    <t>Student Breakfasts</t>
  </si>
  <si>
    <t>Adult Breakfasts/Lunches</t>
  </si>
  <si>
    <t>Student Snacks</t>
  </si>
  <si>
    <t>Other Food Sales</t>
  </si>
  <si>
    <t xml:space="preserve">Capital Outlay </t>
  </si>
  <si>
    <t>Other Capital Outlay  (Function 9300)</t>
  </si>
  <si>
    <t>From General Fund</t>
  </si>
  <si>
    <t>Interfund</t>
  </si>
  <si>
    <t>To General Fund</t>
  </si>
  <si>
    <t>Community Action Programs</t>
  </si>
  <si>
    <t>Adult General Education</t>
  </si>
  <si>
    <t>Emergency Immigrant Education Program</t>
  </si>
  <si>
    <t xml:space="preserve">Instruction and Curriculum Development Services   </t>
  </si>
  <si>
    <t xml:space="preserve">Board </t>
  </si>
  <si>
    <t>To the General Fund</t>
  </si>
  <si>
    <t>Total State Sources</t>
  </si>
  <si>
    <t>Total Local Sources</t>
  </si>
  <si>
    <t>DO NOT MAKE CHANGES TO THIS CODE</t>
  </si>
  <si>
    <t>p22</t>
  </si>
  <si>
    <t>Prekindergarten</t>
  </si>
  <si>
    <t>Total Flexible Spending Instructional Expenditures</t>
  </si>
  <si>
    <t>SPECIFIC ACADEMIC CLASSROOM INSTRUCTION AND OTHER DATA COLLECTION</t>
  </si>
  <si>
    <t>MEDICAID EXPENDITURE REPORT</t>
  </si>
  <si>
    <t>Earnings</t>
  </si>
  <si>
    <t>Expenditures</t>
  </si>
  <si>
    <t>General Fund</t>
  </si>
  <si>
    <t>Total Operating Revenues</t>
  </si>
  <si>
    <t>Total Operating Expenses</t>
  </si>
  <si>
    <t>Total Nonoperating Revenues (Expenses)</t>
  </si>
  <si>
    <t>Total Assets</t>
  </si>
  <si>
    <t>Total Liabilities</t>
  </si>
  <si>
    <t>Total Basic Program Salaries</t>
  </si>
  <si>
    <t>Total Other Program Salaries</t>
  </si>
  <si>
    <t>Total ESE Program Salaries</t>
  </si>
  <si>
    <t>Total Career Program Salaries</t>
  </si>
  <si>
    <t>Instruction:</t>
  </si>
  <si>
    <t>SUBAWARDS FOR INDIRECT COST RATE:</t>
  </si>
  <si>
    <t>Expenditures:</t>
  </si>
  <si>
    <t>Amount</t>
  </si>
  <si>
    <t>Expenditure Program or Activity:</t>
  </si>
  <si>
    <t>p23</t>
  </si>
  <si>
    <t>Exhibit K-14</t>
  </si>
  <si>
    <t>Other Food Services</t>
  </si>
  <si>
    <t>Capital Outlay Bond Issues (COBI)</t>
  </si>
  <si>
    <t>ARRA Economic Stimulus Capital Projects</t>
  </si>
  <si>
    <t>Individuals with Disabilities Education Act (IDEA)</t>
  </si>
  <si>
    <t>REPORT OF EXPENDITURES AND AVAILABLE FUNDS</t>
  </si>
  <si>
    <t>Race to the Top</t>
  </si>
  <si>
    <t>Fund 434</t>
  </si>
  <si>
    <t>Ending Fund Balance:</t>
  </si>
  <si>
    <t>Nonspendable Fund Balance</t>
  </si>
  <si>
    <t>Restricted Fund Balance</t>
  </si>
  <si>
    <t>Committed Fund Balance</t>
  </si>
  <si>
    <t>Assigned Fund Balance</t>
  </si>
  <si>
    <t>Unassigned Fund Balance</t>
  </si>
  <si>
    <t>FOOD SERVICE SUPPLIES SUBOBJECT</t>
  </si>
  <si>
    <t>Supplies</t>
  </si>
  <si>
    <t>SCHEDULE OF CATEGORICAL PROGRAMS</t>
  </si>
  <si>
    <t>CHANGES IN FUND BALANCE - SPECIAL REVENUE FUNDS</t>
  </si>
  <si>
    <t>210</t>
  </si>
  <si>
    <t>220</t>
  </si>
  <si>
    <t>230</t>
  </si>
  <si>
    <t>240</t>
  </si>
  <si>
    <t>250</t>
  </si>
  <si>
    <t>290</t>
  </si>
  <si>
    <t>299</t>
  </si>
  <si>
    <t>Special Revenue Other Federal Programs</t>
  </si>
  <si>
    <t>Capital Projects Funds</t>
  </si>
  <si>
    <t>3XX</t>
  </si>
  <si>
    <t>FUNDS - FOOD SERVICES</t>
  </si>
  <si>
    <t>FUNDS - OTHER FEDERAL PROGRAMS</t>
  </si>
  <si>
    <t>FUNDS - FOOD SERVICES (Continued)</t>
  </si>
  <si>
    <t>Adjustments to Fund Balances</t>
  </si>
  <si>
    <t>ARRA Economic Stimulus Debt Service</t>
  </si>
  <si>
    <t>Fresh Fruit and Vegetable Program</t>
  </si>
  <si>
    <t>Summer Food Service Program</t>
  </si>
  <si>
    <t>Federal Impact, Current Operations</t>
  </si>
  <si>
    <t>Sale of Capital Assets</t>
  </si>
  <si>
    <t>District Debt Service Taxes</t>
  </si>
  <si>
    <t>Issuance of Bonds</t>
  </si>
  <si>
    <t>Face Value of Refunding Bonds</t>
  </si>
  <si>
    <t>Discount on Sale of Bonds (Function 9299)</t>
  </si>
  <si>
    <t>Discount on Refunding Bonds (Function 9299)</t>
  </si>
  <si>
    <t>Interest Receivable on Investments</t>
  </si>
  <si>
    <t>Accrued Salaries and Benefits</t>
  </si>
  <si>
    <t>Estimated Liability for Long-Term Claims</t>
  </si>
  <si>
    <t>Other Long-Term Liabilities</t>
  </si>
  <si>
    <t xml:space="preserve">Class Size Reduction Operating Funds (3355) </t>
  </si>
  <si>
    <t>Class Size Reduction Capital Outlay</t>
  </si>
  <si>
    <t>VOLUNTARY PREKINDERGARTEN (VPK) PROGRAM</t>
  </si>
  <si>
    <t>Exhibit K-15</t>
  </si>
  <si>
    <t>Supplemental Schedule - Fund 100</t>
  </si>
  <si>
    <t>Compressed Natural Gas</t>
  </si>
  <si>
    <t>Lease-Purchase Agreements Payable</t>
  </si>
  <si>
    <t>Other Lease-Purchase Agreements Payable</t>
  </si>
  <si>
    <t>District Bonds Payable</t>
  </si>
  <si>
    <t>Total Bonds Payable</t>
  </si>
  <si>
    <t>County Local Sales Tax</t>
  </si>
  <si>
    <t>School District Local Sales Tax</t>
  </si>
  <si>
    <t>Food</t>
  </si>
  <si>
    <t>Payments to Refunded Lease-Purchase Escrow Agent (Function 9299)</t>
  </si>
  <si>
    <t>Payments to Refunded Bonds Escrow Agent (Function 9299)</t>
  </si>
  <si>
    <t>CO&amp;DS Withheld for Administrative Expenditure</t>
  </si>
  <si>
    <t>Miscellaneous</t>
  </si>
  <si>
    <t>Account Number</t>
  </si>
  <si>
    <t>Employee
Benefits</t>
  </si>
  <si>
    <t>Purchased
Services</t>
  </si>
  <si>
    <t>Energy
Services</t>
  </si>
  <si>
    <t>Materials
and Supplies</t>
  </si>
  <si>
    <t>Capital
Outlay</t>
  </si>
  <si>
    <t>OTHER FINANCING SOURCES (USES)
and CHANGES IN FUND BALANCES</t>
  </si>
  <si>
    <t>Account
Number</t>
  </si>
  <si>
    <t>Debt Service (Function 9200)</t>
  </si>
  <si>
    <t>OTHER FINANCING SOURCES (USES)
and CHANGES IN FUND BALANCE</t>
  </si>
  <si>
    <t>Public Education
Capital Outlay (PECO)</t>
  </si>
  <si>
    <t>District
Bonds</t>
  </si>
  <si>
    <t>Other Capital
Projects</t>
  </si>
  <si>
    <t xml:space="preserve">Net Income (Loss) Before Operating Transfers </t>
  </si>
  <si>
    <t>TRANSFERS and
CHANGES IN NET POSITION</t>
  </si>
  <si>
    <t>Change in Net Position</t>
  </si>
  <si>
    <t>Self-Insurance</t>
  </si>
  <si>
    <t>Consortium
Programs</t>
  </si>
  <si>
    <t>Other Internal
Service</t>
  </si>
  <si>
    <t>Adjustments to Net Position</t>
  </si>
  <si>
    <t>p15</t>
  </si>
  <si>
    <t>Safe
Schools</t>
  </si>
  <si>
    <t>Supplemental
Academic
Instruction</t>
  </si>
  <si>
    <t>Instructional
Materials</t>
  </si>
  <si>
    <t>CATEGORICAL FLEXIBLE SPENDING -
GENERAL FUND EXPENDITURES</t>
  </si>
  <si>
    <t>Total Charter School Distributions</t>
  </si>
  <si>
    <t>Proceeds of Lease-Purchase Agreements</t>
  </si>
  <si>
    <t>Premium on Lease-Purchase Agreements</t>
  </si>
  <si>
    <t>Discount on Lease-Purchase Agreements (Function 9299)</t>
  </si>
  <si>
    <t>Premium on Refunding Lease-Purchase Agreements</t>
  </si>
  <si>
    <t>Special Act Bonds Payable</t>
  </si>
  <si>
    <t>Certificates of Participation (COPS) Payable</t>
  </si>
  <si>
    <t>Florida Education Finance Program (FEFP)</t>
  </si>
  <si>
    <t>Prekindergarten Early Intervention Fees</t>
  </si>
  <si>
    <t>School-Age Child Care Fees</t>
  </si>
  <si>
    <t>Student Transportation Services</t>
  </si>
  <si>
    <t>Audiovisual Materials</t>
  </si>
  <si>
    <t>Transportation Services Rendered for School Activities</t>
  </si>
  <si>
    <t>Afterschool Snack Reimbursement</t>
  </si>
  <si>
    <t>Total Local</t>
  </si>
  <si>
    <t>Discount on Refunding Lease-Purchase Agmnts (Function 9299)</t>
  </si>
  <si>
    <t>Refunding Lease-Purchase Agreements</t>
  </si>
  <si>
    <t>Special Act Bonds</t>
  </si>
  <si>
    <t>Other Enterprise Programs</t>
  </si>
  <si>
    <t>Depreciation and Amortization Expense</t>
  </si>
  <si>
    <t>Interest (Function 9900)</t>
  </si>
  <si>
    <t>Miscellaneous (Function 9900)</t>
  </si>
  <si>
    <t>SBE/COBI Bonds Payable</t>
  </si>
  <si>
    <t>Sales Surtax Bonds Payable</t>
  </si>
  <si>
    <t>Qualified Zone Academy Bonds (QZAB) Payable</t>
  </si>
  <si>
    <t>Build America Bonds (BAB) Payable</t>
  </si>
  <si>
    <t xml:space="preserve"> Total Lease-Purchase Agreements Payable</t>
  </si>
  <si>
    <t xml:space="preserve">Oil and Grease   </t>
  </si>
  <si>
    <t xml:space="preserve">Liquefied Petroleum Gas     </t>
  </si>
  <si>
    <t>Student
Transportation</t>
  </si>
  <si>
    <t>Motor Vehicle License Revenue Bonds Payable</t>
  </si>
  <si>
    <t>VOLUNTARY PREKINDERGARTEN PROGRAM [1]
GENERAL FUND EXPENDITURES</t>
  </si>
  <si>
    <t xml:space="preserve">Student Transportation (FEFP Earmark)  </t>
  </si>
  <si>
    <t>Improvements Other Than Buildings</t>
  </si>
  <si>
    <t>Due From Other Agencies</t>
  </si>
  <si>
    <t>Qualified School Construction Bonds (QSCB) Payable</t>
  </si>
  <si>
    <t>ENERGY EXPENDITURES FOR STUDENT</t>
  </si>
  <si>
    <t>Self-Insurance - Consortium</t>
  </si>
  <si>
    <t>ARRA - Consortium</t>
  </si>
  <si>
    <t>Class Size Reduction Operating Funds</t>
  </si>
  <si>
    <t>Research-Based Reading Instruction</t>
  </si>
  <si>
    <t>Cash Overdraft</t>
  </si>
  <si>
    <r>
      <t>Sale</t>
    </r>
    <r>
      <rPr>
        <sz val="10"/>
        <color indexed="8"/>
        <rFont val="Times New Roman"/>
        <family val="1"/>
      </rPr>
      <t xml:space="preserve"> of Capital Assets</t>
    </r>
  </si>
  <si>
    <r>
      <t>Sale</t>
    </r>
    <r>
      <rPr>
        <sz val="10"/>
        <rFont val="Times New Roman"/>
        <family val="1"/>
      </rPr>
      <t xml:space="preserve"> of Capital Assets</t>
    </r>
  </si>
  <si>
    <t>SMART Schools Small County Assistance Program</t>
  </si>
  <si>
    <t>Teachers Classroom Supply Assistance (FEFP Earmark)</t>
  </si>
  <si>
    <r>
      <t xml:space="preserve">DISTRIBUTIONS TO CHARTER SCHOOLS
</t>
    </r>
    <r>
      <rPr>
        <sz val="10"/>
        <color indexed="8"/>
        <rFont val="Times New Roman"/>
        <family val="1"/>
      </rPr>
      <t>(Charter school information is used in federal reporting)</t>
    </r>
  </si>
  <si>
    <t xml:space="preserve">Basic </t>
  </si>
  <si>
    <t xml:space="preserve">Exceptional </t>
  </si>
  <si>
    <t xml:space="preserve">Career Education </t>
  </si>
  <si>
    <t>(Medicaid expenditures are used in federal reporting)</t>
  </si>
  <si>
    <t>Earnings, Expenditures and Carryforward Amounts:</t>
  </si>
  <si>
    <r>
      <t xml:space="preserve">LIFELONG LEARNING
</t>
    </r>
    <r>
      <rPr>
        <sz val="10"/>
        <color indexed="8"/>
        <rFont val="Times New Roman"/>
        <family val="1"/>
      </rPr>
      <t>(Lifelong Learning expenditures are used in federal reporting)</t>
    </r>
  </si>
  <si>
    <t>STATEMENT OF REVENUES, EXPENDITURES AND</t>
  </si>
  <si>
    <t>STATEMENT OF REVENUES, EXPENDITURES AND CHANGES IN FUND BALANCE - GENERAL FUND (Continued)</t>
  </si>
  <si>
    <t xml:space="preserve">STATEMENT OF REVENUES, EXPENDITURES AND </t>
  </si>
  <si>
    <t xml:space="preserve">STATEMENT OF REVENUES, EXPENDITURES AND  </t>
  </si>
  <si>
    <t>STATEMENT OF REVENUES, EXPENDITURES AND CHANGES IN FUND BALANCE - SPECIAL REVENUE FUNDS - OTHER FEDERAL PROGRAMS (Continued)</t>
  </si>
  <si>
    <t>STATEMENT OF REVENUES, EXPENDITURES AND CHANGES IN FUND BALANCE - SPECIAL REVENUE FUNDS - MISCELLANEOUS</t>
  </si>
  <si>
    <t>COMBINING STATEMENT OF REVENUES, EXPENDITURES AND CHANGES IN FUND BALANCES - DEBT SERVICE FUNDS</t>
  </si>
  <si>
    <t>COMBINING STATEMENT OF REVENUES, EXPENDITURES AND CHANGES IN FUND BALANCES - CAPITAL PROJECTS FUNDS</t>
  </si>
  <si>
    <t>COMBINING STATEMENT OF REVENUES, EXPENDITURES AND CHANGES IN FUND BALANCES - CAPITAL PROJECTS FUNDS (Continued)</t>
  </si>
  <si>
    <t xml:space="preserve">COMBINING STATEMENT OF REVENUES, EXPENSES AND CHANGES IN FUND NET POSITION - ENTERPRISE FUNDS </t>
  </si>
  <si>
    <t>COMBINING STATEMENT OF REVENUES, EXPENSES AND CHANGES IN FUND NET POSITION - INTERNAL SERVICE FUNDS</t>
  </si>
  <si>
    <r>
      <t xml:space="preserve">ARRA Economic Stimulus Debt Service
</t>
    </r>
    <r>
      <rPr>
        <b/>
        <sz val="10"/>
        <rFont val="Times New Roman"/>
        <family val="1"/>
      </rPr>
      <t>299</t>
    </r>
  </si>
  <si>
    <t>Derivative Instrument</t>
  </si>
  <si>
    <t>Full-Service Schools Program</t>
  </si>
  <si>
    <t>Florida School Recognition Funds</t>
  </si>
  <si>
    <t>Gifts, Grants and Bequests</t>
  </si>
  <si>
    <t>Furniture, Fixtures and Equipment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</si>
  <si>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</si>
  <si>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</si>
  <si>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</si>
  <si>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</si>
  <si>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</si>
  <si>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</si>
  <si>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</si>
  <si>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</si>
  <si>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</si>
  <si>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</si>
  <si>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</si>
  <si>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</si>
  <si>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</si>
  <si>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</si>
  <si>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</si>
  <si>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</si>
  <si>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</si>
  <si>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</si>
  <si>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</si>
  <si>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</si>
  <si>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GLADES</t>
  </si>
  <si>
    <t>GILCHRIST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</si>
  <si>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</si>
  <si>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</si>
  <si>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</si>
  <si>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</si>
  <si>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</si>
  <si>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</si>
  <si>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</si>
  <si>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</si>
  <si>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JACKSON</t>
  </si>
  <si>
    <t>JEFFERSON</t>
  </si>
  <si>
    <t>LAKE</t>
  </si>
  <si>
    <t>LEE</t>
  </si>
  <si>
    <t>LEON</t>
  </si>
  <si>
    <t>LEVY</t>
  </si>
  <si>
    <t>LIBERTY</t>
  </si>
  <si>
    <t>MADISON</t>
  </si>
  <si>
    <t>MANATEE</t>
  </si>
  <si>
    <t>MARTIN</t>
  </si>
  <si>
    <t>MARION</t>
  </si>
  <si>
    <t>MONROE</t>
  </si>
  <si>
    <t>NASSAU</t>
  </si>
  <si>
    <t>OKALOOSA</t>
  </si>
  <si>
    <t>OKEECHOBEE</t>
  </si>
  <si>
    <t>ORANGE</t>
  </si>
  <si>
    <t>OSCEOLA</t>
  </si>
  <si>
    <t>PALM BEACH</t>
  </si>
  <si>
    <t>PINELLAS</t>
  </si>
  <si>
    <t>POLK</t>
  </si>
  <si>
    <t>PASCO</t>
  </si>
  <si>
    <t>PUTNAM</t>
  </si>
  <si>
    <t>ST. JOHNS</t>
  </si>
  <si>
    <t>ST. LUCIE</t>
  </si>
  <si>
    <t>SANTA ROSA</t>
  </si>
  <si>
    <t>SARASOTA</t>
  </si>
  <si>
    <t>SUMTER</t>
  </si>
  <si>
    <t>SUWANNEE</t>
  </si>
  <si>
    <t>SEMINOLE</t>
  </si>
  <si>
    <t>TAYLOR</t>
  </si>
  <si>
    <t>UNION</t>
  </si>
  <si>
    <t>VOLUSIA</t>
  </si>
  <si>
    <t>WAKULLA</t>
  </si>
  <si>
    <t>WALTON</t>
  </si>
  <si>
    <t>WASHINGTON</t>
  </si>
  <si>
    <t>Select Year Ended June 30:</t>
  </si>
  <si>
    <t>Select District:</t>
  </si>
  <si>
    <t>LAFAYETTE</t>
  </si>
  <si>
    <t>Pell Grants</t>
  </si>
  <si>
    <t>Excellent Teaching Program (3363)</t>
  </si>
  <si>
    <t>Other Schools, Courses and Classes Fees</t>
  </si>
  <si>
    <t>Collections for Lost, Damaged and Sold Textbooks</t>
  </si>
  <si>
    <t>Subawards Under Subagreements - First $25,000</t>
  </si>
  <si>
    <t>Subawards Under Subagreements - In Excess of $25,000</t>
  </si>
  <si>
    <t>Florida School Recognition Funds (3361)</t>
  </si>
  <si>
    <t>Revenues [1]</t>
  </si>
  <si>
    <t>Flexibility [2]</t>
  </si>
  <si>
    <t>Instructional Materials (FEFP Earmark) [3]</t>
  </si>
  <si>
    <t>Library Media (FEFP Earmark) [3]</t>
  </si>
  <si>
    <t>Research-Based Reading Instruction (FEFP Earmark) [4]</t>
  </si>
  <si>
    <t>Safe Schools (FEFP Earmark) [5]</t>
  </si>
  <si>
    <t>Salary Bonus Outstanding Teachers in D and F Schools</t>
  </si>
  <si>
    <t>Supplemental Academic Instruction (FEFP Earmark) [4]</t>
  </si>
  <si>
    <t>[2]    Report the amount of funds transferred from each program to maintain board-specified academic classroom instruction.</t>
  </si>
  <si>
    <t>Basic Programs 101, 102 and 103 (Function 5100)</t>
  </si>
  <si>
    <t xml:space="preserve">ESE Programs 111, 112, 113, 254 and 255 (Function 5200) </t>
  </si>
  <si>
    <t>[3]    Report the Library Media portion of the Instructional Materials allocation on the line "Library Media."</t>
  </si>
  <si>
    <t>[5]    Combine all programs funded from the Safe Schools allocation on one line, "Safe Schools."</t>
  </si>
  <si>
    <t>Instructional
Materials /
Library Media</t>
  </si>
  <si>
    <t>[1]  Include expenditures for the summer program (section 1002.61, F.S.) and the school-year program (section 1002.63, F.S.).</t>
  </si>
  <si>
    <t>Amount Withheld for Administration</t>
  </si>
  <si>
    <t>Total Amount</t>
  </si>
  <si>
    <t>Beginning Balance</t>
  </si>
  <si>
    <t>Ending Balance</t>
  </si>
  <si>
    <t>Governmental Activities - Debt Principal Payments</t>
  </si>
  <si>
    <t>Governmental Activities - Principal Due Within One Year</t>
  </si>
  <si>
    <t>Governmental Activities - Debt Interest Payments</t>
  </si>
  <si>
    <t>Governmental Activities - Interest Due Within One Year</t>
  </si>
  <si>
    <t>Governmental Activities Total Balance [1]</t>
  </si>
  <si>
    <t>Motor Vehicle
Revenue Bonds</t>
  </si>
  <si>
    <t>Special Act
Bonds</t>
  </si>
  <si>
    <t>SBE/COBI
Bonds</t>
  </si>
  <si>
    <t>Other Debt
Service</t>
  </si>
  <si>
    <r>
      <t xml:space="preserve">SBE/COBI
Bonds
</t>
    </r>
    <r>
      <rPr>
        <b/>
        <sz val="10"/>
        <rFont val="Times New Roman"/>
        <family val="1"/>
      </rPr>
      <t>210</t>
    </r>
  </si>
  <si>
    <r>
      <t xml:space="preserve">Special Act
Bonds
</t>
    </r>
    <r>
      <rPr>
        <b/>
        <sz val="10"/>
        <rFont val="Times New Roman"/>
        <family val="1"/>
      </rPr>
      <t>220</t>
    </r>
  </si>
  <si>
    <r>
      <t xml:space="preserve">Motor Vehicle
Revenue Bonds
</t>
    </r>
    <r>
      <rPr>
        <b/>
        <sz val="10"/>
        <rFont val="Times New Roman"/>
        <family val="1"/>
      </rPr>
      <t>240</t>
    </r>
  </si>
  <si>
    <r>
      <t xml:space="preserve">District
Bonds
</t>
    </r>
    <r>
      <rPr>
        <b/>
        <sz val="10"/>
        <rFont val="Times New Roman"/>
        <family val="1"/>
      </rPr>
      <t>250</t>
    </r>
  </si>
  <si>
    <r>
      <t xml:space="preserve">Other Debt
Service
</t>
    </r>
    <r>
      <rPr>
        <b/>
        <sz val="10"/>
        <rFont val="Times New Roman"/>
        <family val="1"/>
      </rPr>
      <t>290</t>
    </r>
  </si>
  <si>
    <t>Special Revenue
Food Services</t>
  </si>
  <si>
    <t>Head Start</t>
  </si>
  <si>
    <t>Workforce Innovation and Opportunity Act</t>
  </si>
  <si>
    <t>Career and Technical Education</t>
  </si>
  <si>
    <t>English Literacy and Civics Education</t>
  </si>
  <si>
    <t>Adult Migrant Education</t>
  </si>
  <si>
    <t>Other WIOA Programs</t>
  </si>
  <si>
    <t>Teacher and Principal Training and Recruiting - Title II, Part A</t>
  </si>
  <si>
    <t>Math and Science Partnerships - Title II, Part B</t>
  </si>
  <si>
    <t>Elementary and Secondary Education Act - Title I</t>
  </si>
  <si>
    <t>Language Instruction - Title III</t>
  </si>
  <si>
    <t>Twenty-First Century Schools - Title IV</t>
  </si>
  <si>
    <t>ARRA
Race to the Top</t>
  </si>
  <si>
    <t>Fund
Number</t>
  </si>
  <si>
    <t>Payments and Services on Behalf of Charter Schools</t>
  </si>
  <si>
    <t>Student Support Services</t>
  </si>
  <si>
    <t>Total Assets and Deferred Outflows of Resources</t>
  </si>
  <si>
    <t>Total Liabilities and Deferred Inflows of Resources</t>
  </si>
  <si>
    <r>
      <t xml:space="preserve">General Fund Balance Sheet Information
</t>
    </r>
    <r>
      <rPr>
        <sz val="10"/>
        <color indexed="8"/>
        <rFont val="Times New Roman"/>
        <family val="1"/>
      </rPr>
      <t>(This information is used in state reporting)</t>
    </r>
  </si>
  <si>
    <t>Florida Digital Classrooms (FEFP Earmark)</t>
  </si>
  <si>
    <t>Due From Budgetary Funds</t>
  </si>
  <si>
    <t>Subobject</t>
  </si>
  <si>
    <t>Direct Payment
(Object 393)</t>
  </si>
  <si>
    <t>Adult General</t>
  </si>
  <si>
    <t>Other Instruction</t>
  </si>
  <si>
    <t>USDA-Donated Commodities</t>
  </si>
  <si>
    <t>INCOME OR (LOSS)</t>
  </si>
  <si>
    <t>Net Pension Liability</t>
  </si>
  <si>
    <t>Donated Foods</t>
  </si>
  <si>
    <t>Net Other Postemployment Benefits Obligation</t>
  </si>
  <si>
    <t>State Through Local</t>
  </si>
  <si>
    <t>Categorical Programs:</t>
  </si>
  <si>
    <t>Instruction-Related Technology</t>
  </si>
  <si>
    <t>Funds 200</t>
  </si>
  <si>
    <t>Funds 300</t>
  </si>
  <si>
    <t>Funds 900</t>
  </si>
  <si>
    <t>Funds 700</t>
  </si>
  <si>
    <t>Professional and Technical Services:</t>
  </si>
  <si>
    <t>Other Purchased Services:</t>
  </si>
  <si>
    <t>Business-Type Activities Total Balance [1]</t>
  </si>
  <si>
    <t>FDOE Page  1</t>
  </si>
  <si>
    <t>FDOE Page 2</t>
  </si>
  <si>
    <t>FDOE Page 3</t>
  </si>
  <si>
    <t>FDOE Page 4</t>
  </si>
  <si>
    <t>FDOE Page 5</t>
  </si>
  <si>
    <t>FDOE Page 6</t>
  </si>
  <si>
    <t>FDOE Page 7</t>
  </si>
  <si>
    <t>FDOE Page 8</t>
  </si>
  <si>
    <t>FDOE Page 9</t>
  </si>
  <si>
    <t>FDOE Page 10</t>
  </si>
  <si>
    <t>FDOE Page 11</t>
  </si>
  <si>
    <t>FDOE Page 12</t>
  </si>
  <si>
    <t>FDOE Page 13</t>
  </si>
  <si>
    <t>FDOE Page 14</t>
  </si>
  <si>
    <t>FDOE Page 15</t>
  </si>
  <si>
    <t>FDOE Page 16</t>
  </si>
  <si>
    <t>FDOE Page 17</t>
  </si>
  <si>
    <t>FDOE Page 18</t>
  </si>
  <si>
    <t>FDOE Page 19</t>
  </si>
  <si>
    <t>FDOE Page 20</t>
  </si>
  <si>
    <t>FDOE Page 21</t>
  </si>
  <si>
    <t>To FDOE</t>
  </si>
  <si>
    <t>FDOE Page 22</t>
  </si>
  <si>
    <t>FDOE Page 23</t>
  </si>
  <si>
    <t>[1]    Include both state and local revenue sources.</t>
  </si>
  <si>
    <t>GED® Testing Fees</t>
  </si>
  <si>
    <t>Postsec Career Cert-Appl Tech Diploma Course Fees</t>
  </si>
  <si>
    <t>CO&amp;DS Withheld for SBE/COBI Bonds</t>
  </si>
  <si>
    <t>Capital Outlay and
Debt Service Program (CO&amp;DS)</t>
  </si>
  <si>
    <t>Voted Capital Improvement Fund</t>
  </si>
  <si>
    <t>Student Fees:</t>
  </si>
  <si>
    <t>Other Fees:</t>
  </si>
  <si>
    <t>Workforce Innovation and Opportunity Act:</t>
  </si>
  <si>
    <t>Capital Outlay: (Function 7400)</t>
  </si>
  <si>
    <t>Grant
Number</t>
  </si>
  <si>
    <t>Student and Adult á la Carte Fees</t>
  </si>
  <si>
    <t>Proceeds from Special Facility Construction Account</t>
  </si>
  <si>
    <t>Total Long-term Liabilities</t>
  </si>
  <si>
    <t>[4]    Expenditures for designated low-performing elementary schools should be included in expenditures.</t>
  </si>
  <si>
    <t>Sales Tax Distribution (s. 212.20(6)(d)6.a., F.S.)</t>
  </si>
  <si>
    <t>INDIAN RIVER</t>
  </si>
  <si>
    <t xml:space="preserve">     Exceptional Student Education</t>
  </si>
  <si>
    <t xml:space="preserve">     School Nurses and Health Care Services</t>
  </si>
  <si>
    <t xml:space="preserve">     Occupational Therapy, Physical Therapy and Other Therapy Services</t>
  </si>
  <si>
    <t xml:space="preserve">     ESE Professional and Technical Services</t>
  </si>
  <si>
    <t xml:space="preserve">     Gifted Student Education</t>
  </si>
  <si>
    <t xml:space="preserve">     Staff Training and Curriculum Development</t>
  </si>
  <si>
    <t xml:space="preserve">     Medicaid Administration and Billing Services</t>
  </si>
  <si>
    <t xml:space="preserve">     Student Services</t>
  </si>
  <si>
    <t xml:space="preserve">     Consultants</t>
  </si>
  <si>
    <t xml:space="preserve">     Other </t>
  </si>
  <si>
    <t>STATEMENT OF REVENUES, EXPENDITURES AND CHANGES IN FUND BALANCE - PERMANENT FUNDS</t>
  </si>
  <si>
    <t>ARRA RACE TO THE TOP</t>
  </si>
  <si>
    <t>Special Revenue ARRA Race to the Top</t>
  </si>
  <si>
    <t>UTILITIES AND ENERGY SERVICES EXPENDITURES:</t>
  </si>
  <si>
    <t>Public Utility Services Other than Energy - All Functions</t>
  </si>
  <si>
    <t xml:space="preserve">Natural Gas - All Functions    </t>
  </si>
  <si>
    <t>Bottled Gas - All Functions</t>
  </si>
  <si>
    <t>Electricity - All Functions</t>
  </si>
  <si>
    <t>Heating Oil - All Functions</t>
  </si>
  <si>
    <t>Gasoline - All Functions</t>
  </si>
  <si>
    <t>Other Energy Services - All Functions</t>
  </si>
  <si>
    <t>Total - All Functions</t>
  </si>
  <si>
    <t>TRANSPORTATION: (Function 7800 only)</t>
  </si>
  <si>
    <t>Diesel  Fuel</t>
  </si>
  <si>
    <t/>
  </si>
  <si>
    <r>
      <t xml:space="preserve">Natural Gas - </t>
    </r>
    <r>
      <rPr>
        <b/>
        <i/>
        <sz val="10"/>
        <rFont val="Times New Roman"/>
        <family val="1"/>
      </rPr>
      <t>Functions 7900 &amp; 8100</t>
    </r>
    <r>
      <rPr>
        <sz val="10"/>
        <rFont val="Times New Roman"/>
        <family val="1"/>
      </rPr>
      <t xml:space="preserve">    </t>
    </r>
  </si>
  <si>
    <r>
      <t xml:space="preserve">Bottled Gas - </t>
    </r>
    <r>
      <rPr>
        <b/>
        <i/>
        <sz val="10"/>
        <rFont val="Times New Roman"/>
        <family val="1"/>
      </rPr>
      <t>Functions 7900 &amp; 8100</t>
    </r>
    <r>
      <rPr>
        <sz val="10"/>
        <rFont val="Times New Roman"/>
        <family val="1"/>
      </rPr>
      <t xml:space="preserve">    </t>
    </r>
  </si>
  <si>
    <r>
      <t xml:space="preserve">Electricity - </t>
    </r>
    <r>
      <rPr>
        <b/>
        <i/>
        <sz val="10"/>
        <rFont val="Times New Roman"/>
        <family val="1"/>
      </rPr>
      <t>Functions 7900 &amp; 8100</t>
    </r>
  </si>
  <si>
    <r>
      <t>Heating Oil -</t>
    </r>
    <r>
      <rPr>
        <b/>
        <i/>
        <sz val="10"/>
        <rFont val="Times New Roman"/>
        <family val="1"/>
      </rPr>
      <t xml:space="preserve"> Functions 7900 &amp; 8100</t>
    </r>
  </si>
  <si>
    <r>
      <t xml:space="preserve">Gasoline - </t>
    </r>
    <r>
      <rPr>
        <b/>
        <i/>
        <sz val="10"/>
        <rFont val="Times New Roman"/>
        <family val="1"/>
      </rPr>
      <t>Functions 7900 &amp; 8100</t>
    </r>
  </si>
  <si>
    <r>
      <t xml:space="preserve">Other Energy Services - </t>
    </r>
    <r>
      <rPr>
        <b/>
        <i/>
        <sz val="10"/>
        <rFont val="Times New Roman"/>
        <family val="1"/>
      </rPr>
      <t>Functions 7900 &amp; 8100</t>
    </r>
  </si>
  <si>
    <r>
      <rPr>
        <b/>
        <sz val="10"/>
        <rFont val="Times New Roman"/>
        <family val="1"/>
      </rPr>
      <t xml:space="preserve">Subtotal - </t>
    </r>
    <r>
      <rPr>
        <b/>
        <i/>
        <sz val="10"/>
        <rFont val="Times New Roman"/>
        <family val="1"/>
      </rPr>
      <t>Functions 7900 &amp; 8100</t>
    </r>
  </si>
  <si>
    <t xml:space="preserve">Teacher Salaries </t>
  </si>
  <si>
    <t>TOTAL</t>
  </si>
  <si>
    <t>Textbooks (used for classroom instruction)</t>
  </si>
  <si>
    <t>Sections 1011.14 and
1011.15, F.S., Loans</t>
  </si>
  <si>
    <r>
      <t xml:space="preserve">Sections 1011.14 and
1011.15, F.S., Loans
</t>
    </r>
    <r>
      <rPr>
        <b/>
        <sz val="10"/>
        <rFont val="Times New Roman"/>
        <family val="1"/>
      </rPr>
      <t>230</t>
    </r>
  </si>
  <si>
    <r>
      <t>Sections 1011.14  and
1011.15,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F.S., Loans</t>
    </r>
  </si>
  <si>
    <t>Nonvoted Capital Improvement Section 1011.71(2), F.S.</t>
  </si>
  <si>
    <r>
      <t xml:space="preserve">Public Utility Services Other than Energy - </t>
    </r>
    <r>
      <rPr>
        <b/>
        <i/>
        <sz val="10"/>
        <rFont val="Times New Roman"/>
        <family val="1"/>
      </rPr>
      <t>Functions 7900 &amp; 8100</t>
    </r>
  </si>
  <si>
    <t>Balance Sheet Amount, June 30, 2017:</t>
  </si>
  <si>
    <t>STATEMENT OF REVENUES, EXPENDITURES AND CHANGES IN FUND BALANCE - SPECIAL REVENUE FUNDS-ARRA RACE TO THE TOP (Continued)</t>
  </si>
  <si>
    <t>Special Revenue
 Other Federal Programs</t>
  </si>
  <si>
    <t>Special Revenue
 ARRA Race to the Top</t>
  </si>
  <si>
    <t xml:space="preserve">Special Revenue Funds - ARRA Race to the Top </t>
  </si>
  <si>
    <t>Special Revenue Funds - Other Federal Programs</t>
  </si>
  <si>
    <t>Special Revenue Funds - Food Service</t>
  </si>
  <si>
    <t xml:space="preserve">Special Revenue Funds - Other Federal Programs </t>
  </si>
  <si>
    <t>ESSA - Elementary and Secondary Education Act: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</si>
</sst>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General_)"/>
    <numFmt numFmtId="166" formatCode=";;;"/>
    <numFmt numFmtId="167" formatCode="mmmm\ d\,\ yyyy"/>
    <numFmt numFmtId="168" formatCode="0.00_);\(0.00\)"/>
    <numFmt numFmtId="169" formatCode="0_);\(0\)"/>
    <numFmt numFmtId="170" formatCode="[$-409]dddd\,\ mmmm\ dd\,\ yyyy"/>
    <numFmt numFmtId="171" formatCode="[$-409]mmmm\ d\,\ yyyy;@"/>
    <numFmt numFmtId="172" formatCode="[$-409]h:mm:ss\ AM/PM"/>
    <numFmt numFmtId="173" formatCode="0.0000_)"/>
    <numFmt numFmtId="174" formatCode="0.000_)"/>
    <numFmt numFmtId="175" formatCode="#,##0.0000_);\(#,##0.0000\)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3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4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3333FF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lightUp">
        <fgColor rgb="FF000000"/>
        <bgColor rgb="FFFFFFFF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left" indent="1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left" indent="2"/>
      <protection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 applyProtection="1">
      <alignment horizontal="center" wrapText="1"/>
      <protection/>
    </xf>
    <xf numFmtId="39" fontId="4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left" indent="1"/>
      <protection/>
    </xf>
    <xf numFmtId="0" fontId="10" fillId="0" borderId="13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 quotePrefix="1">
      <alignment horizontal="center"/>
      <protection/>
    </xf>
    <xf numFmtId="0" fontId="4" fillId="0" borderId="10" xfId="0" applyFont="1" applyFill="1" applyBorder="1" applyAlignment="1" applyProtection="1">
      <alignment horizontal="left" indent="1"/>
      <protection/>
    </xf>
    <xf numFmtId="39" fontId="6" fillId="0" borderId="10" xfId="0" applyNumberFormat="1" applyFont="1" applyFill="1" applyBorder="1" applyAlignment="1" applyProtection="1">
      <alignment/>
      <protection locked="0"/>
    </xf>
    <xf numFmtId="39" fontId="6" fillId="0" borderId="15" xfId="0" applyNumberFormat="1" applyFont="1" applyFill="1" applyBorder="1" applyAlignment="1" applyProtection="1">
      <alignment/>
      <protection locked="0"/>
    </xf>
    <xf numFmtId="0" fontId="11" fillId="0" borderId="13" xfId="0" applyFont="1" applyFill="1" applyBorder="1" applyAlignment="1" applyProtection="1">
      <alignment horizontal="left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left" indent="1"/>
      <protection/>
    </xf>
    <xf numFmtId="0" fontId="4" fillId="0" borderId="18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right"/>
      <protection/>
    </xf>
    <xf numFmtId="0" fontId="5" fillId="0" borderId="15" xfId="0" applyFont="1" applyFill="1" applyBorder="1" applyAlignment="1" applyProtection="1">
      <alignment horizontal="left" indent="1"/>
      <protection/>
    </xf>
    <xf numFmtId="165" fontId="5" fillId="0" borderId="0" xfId="0" applyNumberFormat="1" applyFont="1" applyFill="1" applyAlignment="1" applyProtection="1">
      <alignment horizontal="right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 quotePrefix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39" fontId="6" fillId="0" borderId="14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10" fillId="0" borderId="0" xfId="0" applyFont="1" applyFill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/>
      <protection/>
    </xf>
    <xf numFmtId="1" fontId="4" fillId="0" borderId="14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3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39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indent="1"/>
      <protection/>
    </xf>
    <xf numFmtId="0" fontId="10" fillId="0" borderId="0" xfId="0" applyFont="1" applyFill="1" applyAlignment="1" applyProtection="1">
      <alignment horizontal="right"/>
      <protection/>
    </xf>
    <xf numFmtId="0" fontId="12" fillId="0" borderId="13" xfId="0" applyFont="1" applyFill="1" applyBorder="1" applyAlignment="1" applyProtection="1">
      <alignment horizontal="left"/>
      <protection/>
    </xf>
    <xf numFmtId="0" fontId="4" fillId="0" borderId="17" xfId="0" applyNumberFormat="1" applyFont="1" applyFill="1" applyBorder="1" applyAlignment="1" applyProtection="1">
      <alignment horizontal="center"/>
      <protection/>
    </xf>
    <xf numFmtId="39" fontId="4" fillId="0" borderId="0" xfId="0" applyNumberFormat="1" applyFont="1" applyFill="1" applyAlignment="1" applyProtection="1">
      <alignment/>
      <protection/>
    </xf>
    <xf numFmtId="165" fontId="4" fillId="0" borderId="0" xfId="0" applyNumberFormat="1" applyFont="1" applyFill="1" applyAlignment="1" applyProtection="1">
      <alignment/>
      <protection/>
    </xf>
    <xf numFmtId="165" fontId="4" fillId="0" borderId="0" xfId="0" applyNumberFormat="1" applyFont="1" applyFill="1" applyAlignment="1" applyProtection="1">
      <alignment horizontal="right"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 quotePrefix="1">
      <alignment horizont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13" fillId="0" borderId="0" xfId="0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12" fillId="0" borderId="19" xfId="0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 applyProtection="1">
      <alignment horizontal="center"/>
      <protection/>
    </xf>
    <xf numFmtId="39" fontId="5" fillId="0" borderId="17" xfId="0" applyNumberFormat="1" applyFont="1" applyFill="1" applyBorder="1" applyAlignment="1" applyProtection="1">
      <alignment/>
      <protection/>
    </xf>
    <xf numFmtId="39" fontId="6" fillId="0" borderId="18" xfId="0" applyNumberFormat="1" applyFont="1" applyFill="1" applyBorder="1" applyAlignment="1" applyProtection="1">
      <alignment/>
      <protection locked="0"/>
    </xf>
    <xf numFmtId="39" fontId="6" fillId="0" borderId="17" xfId="0" applyNumberFormat="1" applyFont="1" applyFill="1" applyBorder="1" applyAlignment="1" applyProtection="1">
      <alignment/>
      <protection/>
    </xf>
    <xf numFmtId="39" fontId="5" fillId="0" borderId="16" xfId="0" applyNumberFormat="1" applyFont="1" applyFill="1" applyBorder="1" applyAlignment="1" applyProtection="1">
      <alignment/>
      <protection/>
    </xf>
    <xf numFmtId="39" fontId="4" fillId="0" borderId="17" xfId="0" applyNumberFormat="1" applyFont="1" applyFill="1" applyBorder="1" applyAlignment="1" applyProtection="1">
      <alignment/>
      <protection/>
    </xf>
    <xf numFmtId="39" fontId="4" fillId="0" borderId="13" xfId="0" applyNumberFormat="1" applyFont="1" applyFill="1" applyBorder="1" applyAlignment="1" applyProtection="1">
      <alignment/>
      <protection/>
    </xf>
    <xf numFmtId="39" fontId="6" fillId="0" borderId="13" xfId="0" applyNumberFormat="1" applyFont="1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/>
      <protection/>
    </xf>
    <xf numFmtId="39" fontId="5" fillId="0" borderId="13" xfId="0" applyNumberFormat="1" applyFont="1" applyFill="1" applyBorder="1" applyAlignment="1" applyProtection="1">
      <alignment/>
      <protection/>
    </xf>
    <xf numFmtId="39" fontId="6" fillId="0" borderId="11" xfId="0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39" fontId="6" fillId="0" borderId="16" xfId="0" applyNumberFormat="1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39" fontId="4" fillId="0" borderId="16" xfId="0" applyNumberFormat="1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4" fillId="0" borderId="15" xfId="0" applyNumberFormat="1" applyFont="1" applyFill="1" applyBorder="1" applyAlignment="1" applyProtection="1" quotePrefix="1">
      <alignment horizontal="center"/>
      <protection/>
    </xf>
    <xf numFmtId="39" fontId="6" fillId="0" borderId="17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 horizontal="center"/>
      <protection/>
    </xf>
    <xf numFmtId="39" fontId="6" fillId="0" borderId="12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right"/>
      <protection/>
    </xf>
    <xf numFmtId="39" fontId="6" fillId="0" borderId="20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right"/>
      <protection/>
    </xf>
    <xf numFmtId="0" fontId="9" fillId="0" borderId="0" xfId="0" applyFont="1" applyFill="1" applyAlignment="1" applyProtection="1">
      <alignment horizontal="left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11" fillId="0" borderId="19" xfId="0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 quotePrefix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39" fontId="5" fillId="0" borderId="15" xfId="0" applyNumberFormat="1" applyFont="1" applyFill="1" applyBorder="1" applyAlignment="1" applyProtection="1">
      <alignment/>
      <protection/>
    </xf>
    <xf numFmtId="39" fontId="5" fillId="0" borderId="14" xfId="0" applyNumberFormat="1" applyFont="1" applyFill="1" applyBorder="1" applyAlignment="1" applyProtection="1">
      <alignment/>
      <protection/>
    </xf>
    <xf numFmtId="39" fontId="5" fillId="0" borderId="18" xfId="0" applyNumberFormat="1" applyFont="1" applyFill="1" applyBorder="1" applyAlignment="1" applyProtection="1">
      <alignment/>
      <protection/>
    </xf>
    <xf numFmtId="39" fontId="5" fillId="0" borderId="10" xfId="0" applyNumberFormat="1" applyFont="1" applyFill="1" applyBorder="1" applyAlignment="1" applyProtection="1">
      <alignment/>
      <protection/>
    </xf>
    <xf numFmtId="39" fontId="4" fillId="0" borderId="15" xfId="0" applyNumberFormat="1" applyFont="1" applyFill="1" applyBorder="1" applyAlignment="1" applyProtection="1">
      <alignment/>
      <protection/>
    </xf>
    <xf numFmtId="39" fontId="4" fillId="0" borderId="10" xfId="0" applyNumberFormat="1" applyFont="1" applyFill="1" applyBorder="1" applyAlignment="1" applyProtection="1">
      <alignment/>
      <protection/>
    </xf>
    <xf numFmtId="39" fontId="4" fillId="0" borderId="0" xfId="0" applyNumberFormat="1" applyFont="1" applyFill="1" applyAlignment="1" applyProtection="1">
      <alignment/>
      <protection/>
    </xf>
    <xf numFmtId="39" fontId="5" fillId="0" borderId="11" xfId="0" applyNumberFormat="1" applyFont="1" applyFill="1" applyBorder="1" applyAlignment="1" applyProtection="1">
      <alignment/>
      <protection/>
    </xf>
    <xf numFmtId="39" fontId="4" fillId="0" borderId="11" xfId="0" applyNumberFormat="1" applyFont="1" applyFill="1" applyBorder="1" applyAlignment="1" applyProtection="1">
      <alignment/>
      <protection/>
    </xf>
    <xf numFmtId="39" fontId="4" fillId="0" borderId="18" xfId="0" applyNumberFormat="1" applyFont="1" applyFill="1" applyBorder="1" applyAlignment="1" applyProtection="1">
      <alignment/>
      <protection/>
    </xf>
    <xf numFmtId="39" fontId="4" fillId="0" borderId="14" xfId="0" applyNumberFormat="1" applyFont="1" applyFill="1" applyBorder="1" applyAlignment="1" applyProtection="1">
      <alignment/>
      <protection/>
    </xf>
    <xf numFmtId="39" fontId="6" fillId="0" borderId="16" xfId="0" applyNumberFormat="1" applyFont="1" applyFill="1" applyBorder="1" applyAlignment="1" applyProtection="1">
      <alignment/>
      <protection locked="0"/>
    </xf>
    <xf numFmtId="39" fontId="6" fillId="0" borderId="21" xfId="0" applyNumberFormat="1" applyFont="1" applyFill="1" applyBorder="1" applyAlignment="1" applyProtection="1">
      <alignment/>
      <protection/>
    </xf>
    <xf numFmtId="39" fontId="6" fillId="0" borderId="22" xfId="0" applyNumberFormat="1" applyFont="1" applyFill="1" applyBorder="1" applyAlignment="1" applyProtection="1">
      <alignment/>
      <protection locked="0"/>
    </xf>
    <xf numFmtId="39" fontId="5" fillId="0" borderId="0" xfId="0" applyNumberFormat="1" applyFont="1" applyFill="1" applyAlignment="1" applyProtection="1">
      <alignment horizontal="left"/>
      <protection/>
    </xf>
    <xf numFmtId="39" fontId="5" fillId="0" borderId="0" xfId="0" applyNumberFormat="1" applyFont="1" applyFill="1" applyAlignment="1" applyProtection="1">
      <alignment/>
      <protection/>
    </xf>
    <xf numFmtId="39" fontId="4" fillId="0" borderId="15" xfId="0" applyNumberFormat="1" applyFont="1" applyFill="1" applyBorder="1" applyAlignment="1">
      <alignment/>
    </xf>
    <xf numFmtId="0" fontId="11" fillId="0" borderId="20" xfId="0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39" fontId="4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left"/>
      <protection/>
    </xf>
    <xf numFmtId="39" fontId="5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wrapText="1"/>
      <protection/>
    </xf>
    <xf numFmtId="39" fontId="6" fillId="0" borderId="15" xfId="0" applyNumberFormat="1" applyFont="1" applyFill="1" applyBorder="1" applyAlignment="1" applyProtection="1">
      <alignment horizontal="center" vertical="center"/>
      <protection/>
    </xf>
    <xf numFmtId="39" fontId="54" fillId="0" borderId="15" xfId="0" applyNumberFormat="1" applyFont="1" applyFill="1" applyBorder="1" applyAlignment="1" applyProtection="1">
      <alignment/>
      <protection locked="0"/>
    </xf>
    <xf numFmtId="39" fontId="4" fillId="0" borderId="0" xfId="0" applyNumberFormat="1" applyFont="1" applyFill="1" applyBorder="1" applyAlignment="1" applyProtection="1">
      <alignment horizontal="center" vertical="center"/>
      <protection/>
    </xf>
    <xf numFmtId="39" fontId="4" fillId="0" borderId="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left" vertical="center" inden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left" vertical="center" indent="1"/>
      <protection/>
    </xf>
    <xf numFmtId="0" fontId="12" fillId="0" borderId="13" xfId="0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 quotePrefix="1">
      <alignment horizontal="center"/>
      <protection/>
    </xf>
    <xf numFmtId="0" fontId="4" fillId="0" borderId="15" xfId="0" applyFont="1" applyFill="1" applyBorder="1" applyAlignment="1" applyProtection="1">
      <alignment horizontal="left" indent="2"/>
      <protection/>
    </xf>
    <xf numFmtId="0" fontId="55" fillId="0" borderId="0" xfId="0" applyFont="1" applyFill="1" applyBorder="1" applyAlignment="1">
      <alignment/>
    </xf>
    <xf numFmtId="39" fontId="14" fillId="0" borderId="23" xfId="0" applyNumberFormat="1" applyFont="1" applyFill="1" applyBorder="1" applyAlignment="1" applyProtection="1">
      <alignment/>
      <protection locked="0"/>
    </xf>
    <xf numFmtId="0" fontId="10" fillId="0" borderId="0" xfId="0" applyFont="1" applyFill="1" applyAlignment="1">
      <alignment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165" fontId="5" fillId="0" borderId="0" xfId="0" applyNumberFormat="1" applyFont="1" applyFill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11" fillId="0" borderId="13" xfId="0" applyFont="1" applyFill="1" applyBorder="1" applyAlignment="1" applyProtection="1">
      <alignment horizontal="left" indent="1"/>
      <protection/>
    </xf>
    <xf numFmtId="0" fontId="5" fillId="0" borderId="13" xfId="0" applyNumberFormat="1" applyFont="1" applyFill="1" applyBorder="1" applyAlignment="1" applyProtection="1" quotePrefix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65" fontId="5" fillId="0" borderId="0" xfId="0" applyNumberFormat="1" applyFont="1" applyFill="1" applyAlignment="1" applyProtection="1">
      <alignment horizontal="left"/>
      <protection/>
    </xf>
    <xf numFmtId="0" fontId="5" fillId="0" borderId="15" xfId="0" applyFont="1" applyFill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center"/>
      <protection/>
    </xf>
    <xf numFmtId="39" fontId="9" fillId="0" borderId="12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165" fontId="5" fillId="0" borderId="0" xfId="0" applyNumberFormat="1" applyFont="1" applyFill="1" applyAlignment="1" applyProtection="1">
      <alignment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39" fontId="13" fillId="0" borderId="0" xfId="0" applyNumberFormat="1" applyFont="1" applyFill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right"/>
      <protection/>
    </xf>
    <xf numFmtId="0" fontId="4" fillId="0" borderId="22" xfId="0" applyFont="1" applyFill="1" applyBorder="1" applyAlignment="1" applyProtection="1">
      <alignment/>
      <protection/>
    </xf>
    <xf numFmtId="0" fontId="12" fillId="0" borderId="16" xfId="0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 quotePrefix="1">
      <alignment horizont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left" indent="1"/>
      <protection/>
    </xf>
    <xf numFmtId="0" fontId="5" fillId="0" borderId="16" xfId="0" applyFont="1" applyFill="1" applyBorder="1" applyAlignment="1" applyProtection="1">
      <alignment horizontal="left" indent="1"/>
      <protection/>
    </xf>
    <xf numFmtId="165" fontId="6" fillId="0" borderId="0" xfId="0" applyNumberFormat="1" applyFont="1" applyFill="1" applyAlignment="1" applyProtection="1">
      <alignment horizontal="right"/>
      <protection/>
    </xf>
    <xf numFmtId="0" fontId="4" fillId="0" borderId="22" xfId="0" applyFont="1" applyFill="1" applyBorder="1" applyAlignment="1" applyProtection="1">
      <alignment horizontal="left"/>
      <protection/>
    </xf>
    <xf numFmtId="0" fontId="4" fillId="0" borderId="22" xfId="0" applyFont="1" applyFill="1" applyBorder="1" applyAlignment="1">
      <alignment/>
    </xf>
    <xf numFmtId="0" fontId="5" fillId="0" borderId="0" xfId="0" applyFont="1" applyFill="1" applyAlignment="1" applyProtection="1">
      <alignment wrapText="1"/>
      <protection/>
    </xf>
    <xf numFmtId="0" fontId="12" fillId="0" borderId="16" xfId="0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 quotePrefix="1">
      <alignment horizontal="center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0" fontId="12" fillId="0" borderId="13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 horizontal="left" vertical="center"/>
      <protection/>
    </xf>
    <xf numFmtId="0" fontId="10" fillId="0" borderId="15" xfId="0" applyFont="1" applyFill="1" applyBorder="1" applyAlignment="1" applyProtection="1">
      <alignment horizontal="left" vertical="center"/>
      <protection/>
    </xf>
    <xf numFmtId="0" fontId="16" fillId="0" borderId="11" xfId="0" applyFont="1" applyFill="1" applyBorder="1" applyAlignment="1" applyProtection="1">
      <alignment horizontal="center" wrapText="1"/>
      <protection/>
    </xf>
    <xf numFmtId="169" fontId="9" fillId="0" borderId="14" xfId="0" applyNumberFormat="1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 quotePrefix="1">
      <alignment horizontal="center"/>
      <protection/>
    </xf>
    <xf numFmtId="0" fontId="5" fillId="0" borderId="0" xfId="0" applyNumberFormat="1" applyFont="1" applyFill="1" applyBorder="1" applyAlignment="1" applyProtection="1" quotePrefix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left"/>
      <protection/>
    </xf>
    <xf numFmtId="164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 quotePrefix="1">
      <alignment horizontal="center"/>
      <protection/>
    </xf>
    <xf numFmtId="164" fontId="5" fillId="0" borderId="0" xfId="0" applyNumberFormat="1" applyFont="1" applyFill="1" applyAlignment="1" applyProtection="1">
      <alignment horizontal="center"/>
      <protection/>
    </xf>
    <xf numFmtId="15" fontId="4" fillId="0" borderId="0" xfId="0" applyNumberFormat="1" applyFont="1" applyFill="1" applyAlignment="1" applyProtection="1" quotePrefix="1">
      <alignment horizontal="left"/>
      <protection/>
    </xf>
    <xf numFmtId="2" fontId="4" fillId="0" borderId="0" xfId="0" applyNumberFormat="1" applyFont="1" applyFill="1" applyAlignment="1" applyProtection="1">
      <alignment horizontal="left"/>
      <protection/>
    </xf>
    <xf numFmtId="39" fontId="4" fillId="0" borderId="13" xfId="0" applyNumberFormat="1" applyFont="1" applyFill="1" applyBorder="1" applyAlignment="1">
      <alignment/>
    </xf>
    <xf numFmtId="39" fontId="54" fillId="0" borderId="14" xfId="0" applyNumberFormat="1" applyFont="1" applyFill="1" applyBorder="1" applyAlignment="1" applyProtection="1">
      <alignment/>
      <protection locked="0"/>
    </xf>
    <xf numFmtId="39" fontId="54" fillId="0" borderId="10" xfId="0" applyNumberFormat="1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left"/>
      <protection/>
    </xf>
    <xf numFmtId="39" fontId="54" fillId="0" borderId="15" xfId="0" applyNumberFormat="1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 horizontal="left"/>
      <protection/>
    </xf>
    <xf numFmtId="39" fontId="4" fillId="0" borderId="16" xfId="0" applyNumberFormat="1" applyFont="1" applyFill="1" applyBorder="1" applyAlignment="1">
      <alignment/>
    </xf>
    <xf numFmtId="0" fontId="4" fillId="0" borderId="15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 indent="2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56" fillId="0" borderId="0" xfId="0" applyFont="1" applyFill="1" applyBorder="1" applyAlignment="1">
      <alignment horizontal="right"/>
    </xf>
    <xf numFmtId="171" fontId="4" fillId="0" borderId="0" xfId="0" applyNumberFormat="1" applyFont="1" applyFill="1" applyAlignment="1" applyProtection="1">
      <alignment horizontal="left"/>
      <protection/>
    </xf>
    <xf numFmtId="1" fontId="5" fillId="0" borderId="0" xfId="0" applyNumberFormat="1" applyFont="1" applyFill="1" applyAlignment="1" applyProtection="1">
      <alignment/>
      <protection/>
    </xf>
    <xf numFmtId="1" fontId="5" fillId="0" borderId="0" xfId="0" applyNumberFormat="1" applyFont="1" applyFill="1" applyAlignment="1" applyProtection="1" quotePrefix="1">
      <alignment/>
      <protection/>
    </xf>
    <xf numFmtId="1" fontId="5" fillId="0" borderId="0" xfId="0" applyNumberFormat="1" applyFont="1" applyFill="1" applyAlignment="1" applyProtection="1">
      <alignment wrapText="1"/>
      <protection/>
    </xf>
    <xf numFmtId="1" fontId="5" fillId="0" borderId="0" xfId="0" applyNumberFormat="1" applyFont="1" applyFill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 applyProtection="1">
      <alignment/>
      <protection/>
    </xf>
    <xf numFmtId="171" fontId="5" fillId="0" borderId="0" xfId="0" applyNumberFormat="1" applyFont="1" applyFill="1" applyAlignment="1" applyProtection="1">
      <alignment horizontal="left"/>
      <protection/>
    </xf>
    <xf numFmtId="0" fontId="56" fillId="0" borderId="24" xfId="0" applyFont="1" applyFill="1" applyBorder="1" applyAlignment="1">
      <alignment horizontal="right"/>
    </xf>
    <xf numFmtId="0" fontId="55" fillId="0" borderId="25" xfId="0" applyFont="1" applyFill="1" applyBorder="1" applyAlignment="1">
      <alignment/>
    </xf>
    <xf numFmtId="0" fontId="55" fillId="0" borderId="26" xfId="0" applyFont="1" applyFill="1" applyBorder="1" applyAlignment="1" applyProtection="1">
      <alignment horizontal="center"/>
      <protection locked="0"/>
    </xf>
    <xf numFmtId="1" fontId="55" fillId="0" borderId="27" xfId="0" applyNumberFormat="1" applyFont="1" applyFill="1" applyBorder="1" applyAlignment="1" applyProtection="1">
      <alignment horizontal="center"/>
      <protection locked="0"/>
    </xf>
    <xf numFmtId="39" fontId="6" fillId="33" borderId="14" xfId="0" applyNumberFormat="1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/>
      <protection/>
    </xf>
    <xf numFmtId="39" fontId="4" fillId="33" borderId="12" xfId="0" applyNumberFormat="1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/>
      <protection/>
    </xf>
    <xf numFmtId="39" fontId="4" fillId="33" borderId="14" xfId="0" applyNumberFormat="1" applyFont="1" applyFill="1" applyBorder="1" applyAlignment="1" applyProtection="1">
      <alignment/>
      <protection/>
    </xf>
    <xf numFmtId="39" fontId="5" fillId="33" borderId="17" xfId="0" applyNumberFormat="1" applyFont="1" applyFill="1" applyBorder="1" applyAlignment="1" applyProtection="1">
      <alignment/>
      <protection/>
    </xf>
    <xf numFmtId="39" fontId="5" fillId="33" borderId="14" xfId="0" applyNumberFormat="1" applyFont="1" applyFill="1" applyBorder="1" applyAlignment="1" applyProtection="1">
      <alignment/>
      <protection/>
    </xf>
    <xf numFmtId="39" fontId="5" fillId="33" borderId="12" xfId="0" applyNumberFormat="1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39" fontId="6" fillId="33" borderId="17" xfId="0" applyNumberFormat="1" applyFont="1" applyFill="1" applyBorder="1" applyAlignment="1" applyProtection="1">
      <alignment/>
      <protection/>
    </xf>
    <xf numFmtId="39" fontId="4" fillId="33" borderId="23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" fontId="5" fillId="0" borderId="0" xfId="0" applyNumberFormat="1" applyFont="1" applyFill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171" fontId="4" fillId="0" borderId="14" xfId="0" applyNumberFormat="1" applyFont="1" applyFill="1" applyBorder="1" applyAlignment="1" applyProtection="1" quotePrefix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 applyProtection="1">
      <alignment horizontal="left" indent="1"/>
      <protection/>
    </xf>
    <xf numFmtId="0" fontId="4" fillId="0" borderId="13" xfId="0" applyFont="1" applyFill="1" applyBorder="1" applyAlignment="1" applyProtection="1">
      <alignment horizontal="left" indent="2"/>
      <protection/>
    </xf>
    <xf numFmtId="0" fontId="12" fillId="0" borderId="16" xfId="0" applyFont="1" applyFill="1" applyBorder="1" applyAlignment="1" applyProtection="1">
      <alignment horizontal="left" indent="1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164" fontId="5" fillId="0" borderId="16" xfId="0" applyNumberFormat="1" applyFont="1" applyFill="1" applyBorder="1" applyAlignment="1" applyProtection="1">
      <alignment horizontal="center" vertical="center" wrapText="1"/>
      <protection/>
    </xf>
    <xf numFmtId="39" fontId="6" fillId="33" borderId="10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39" fontId="5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 quotePrefix="1">
      <alignment horizontal="center"/>
      <protection/>
    </xf>
    <xf numFmtId="0" fontId="4" fillId="0" borderId="16" xfId="0" applyFont="1" applyFill="1" applyBorder="1" applyAlignment="1" applyProtection="1">
      <alignment/>
      <protection/>
    </xf>
    <xf numFmtId="49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Font="1" applyFill="1" applyBorder="1" applyAlignment="1" applyProtection="1">
      <alignment horizontal="left" indent="2"/>
      <protection/>
    </xf>
    <xf numFmtId="0" fontId="11" fillId="0" borderId="16" xfId="0" applyFont="1" applyFill="1" applyBorder="1" applyAlignment="1" applyProtection="1">
      <alignment horizontal="left" indent="1"/>
      <protection/>
    </xf>
    <xf numFmtId="0" fontId="10" fillId="0" borderId="22" xfId="0" applyFont="1" applyFill="1" applyBorder="1" applyAlignment="1" applyProtection="1">
      <alignment horizontal="right"/>
      <protection/>
    </xf>
    <xf numFmtId="39" fontId="57" fillId="0" borderId="17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39" fontId="4" fillId="0" borderId="10" xfId="0" applyNumberFormat="1" applyFont="1" applyFill="1" applyBorder="1" applyAlignment="1" applyProtection="1">
      <alignment horizontal="left"/>
      <protection/>
    </xf>
    <xf numFmtId="1" fontId="4" fillId="0" borderId="15" xfId="0" applyNumberFormat="1" applyFont="1" applyFill="1" applyBorder="1" applyAlignment="1" applyProtection="1" quotePrefix="1">
      <alignment horizontal="center"/>
      <protection/>
    </xf>
    <xf numFmtId="0" fontId="10" fillId="0" borderId="16" xfId="0" applyFont="1" applyFill="1" applyBorder="1" applyAlignment="1" applyProtection="1">
      <alignment horizontal="left"/>
      <protection/>
    </xf>
    <xf numFmtId="1" fontId="4" fillId="0" borderId="16" xfId="0" applyNumberFormat="1" applyFont="1" applyFill="1" applyBorder="1" applyAlignment="1" applyProtection="1" quotePrefix="1">
      <alignment horizontal="center"/>
      <protection/>
    </xf>
    <xf numFmtId="0" fontId="10" fillId="0" borderId="13" xfId="0" applyFont="1" applyFill="1" applyBorder="1" applyAlignment="1" applyProtection="1">
      <alignment horizontal="left" wrapText="1"/>
      <protection/>
    </xf>
    <xf numFmtId="1" fontId="4" fillId="0" borderId="13" xfId="0" applyNumberFormat="1" applyFont="1" applyFill="1" applyBorder="1" applyAlignment="1" applyProtection="1">
      <alignment horizontal="center"/>
      <protection/>
    </xf>
    <xf numFmtId="1" fontId="4" fillId="0" borderId="10" xfId="0" applyNumberFormat="1" applyFont="1" applyFill="1" applyBorder="1" applyAlignment="1" applyProtection="1">
      <alignment horizontal="center"/>
      <protection/>
    </xf>
    <xf numFmtId="1" fontId="4" fillId="0" borderId="15" xfId="0" applyNumberFormat="1" applyFont="1" applyFill="1" applyBorder="1" applyAlignment="1" applyProtection="1">
      <alignment horizontal="center"/>
      <protection/>
    </xf>
    <xf numFmtId="39" fontId="4" fillId="0" borderId="0" xfId="0" applyNumberFormat="1" applyFont="1" applyFill="1" applyBorder="1" applyAlignment="1" applyProtection="1">
      <alignment horizontal="left"/>
      <protection/>
    </xf>
    <xf numFmtId="39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>
      <alignment horizontal="center"/>
      <protection/>
    </xf>
    <xf numFmtId="39" fontId="4" fillId="0" borderId="14" xfId="0" applyNumberFormat="1" applyFont="1" applyFill="1" applyBorder="1" applyAlignment="1" applyProtection="1">
      <alignment horizontal="center"/>
      <protection/>
    </xf>
    <xf numFmtId="1" fontId="4" fillId="0" borderId="17" xfId="0" applyNumberFormat="1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/>
      <protection/>
    </xf>
    <xf numFmtId="0" fontId="12" fillId="0" borderId="13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12" fillId="0" borderId="16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39" fontId="4" fillId="0" borderId="10" xfId="0" applyNumberFormat="1" applyFont="1" applyFill="1" applyBorder="1" applyAlignment="1">
      <alignment/>
    </xf>
    <xf numFmtId="39" fontId="10" fillId="0" borderId="15" xfId="0" applyNumberFormat="1" applyFont="1" applyFill="1" applyBorder="1" applyAlignment="1" applyProtection="1">
      <alignment horizontal="left"/>
      <protection/>
    </xf>
    <xf numFmtId="1" fontId="4" fillId="0" borderId="18" xfId="0" applyNumberFormat="1" applyFont="1" applyFill="1" applyBorder="1" applyAlignment="1" applyProtection="1">
      <alignment horizontal="center"/>
      <protection/>
    </xf>
    <xf numFmtId="39" fontId="4" fillId="0" borderId="15" xfId="0" applyNumberFormat="1" applyFont="1" applyFill="1" applyBorder="1" applyAlignment="1">
      <alignment/>
    </xf>
    <xf numFmtId="39" fontId="4" fillId="0" borderId="23" xfId="0" applyNumberFormat="1" applyFont="1" applyFill="1" applyBorder="1" applyAlignment="1" applyProtection="1">
      <alignment/>
      <protection/>
    </xf>
    <xf numFmtId="39" fontId="4" fillId="0" borderId="16" xfId="0" applyNumberFormat="1" applyFont="1" applyFill="1" applyBorder="1" applyAlignment="1" applyProtection="1">
      <alignment horizontal="left"/>
      <protection/>
    </xf>
    <xf numFmtId="0" fontId="5" fillId="0" borderId="16" xfId="0" applyFont="1" applyFill="1" applyBorder="1" applyAlignment="1" applyProtection="1">
      <alignment horizontal="left" indent="2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39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vertical="center" wrapText="1"/>
      <protection/>
    </xf>
    <xf numFmtId="39" fontId="54" fillId="0" borderId="10" xfId="0" applyNumberFormat="1" applyFont="1" applyFill="1" applyBorder="1" applyAlignment="1" applyProtection="1">
      <alignment/>
      <protection locked="0"/>
    </xf>
    <xf numFmtId="0" fontId="5" fillId="0" borderId="23" xfId="0" applyFont="1" applyFill="1" applyBorder="1" applyAlignment="1" applyProtection="1">
      <alignment horizontal="left" indent="1"/>
      <protection/>
    </xf>
    <xf numFmtId="0" fontId="5" fillId="0" borderId="19" xfId="0" applyFont="1" applyFill="1" applyBorder="1" applyAlignment="1" applyProtection="1">
      <alignment horizontal="left" indent="1"/>
      <protection/>
    </xf>
    <xf numFmtId="0" fontId="5" fillId="0" borderId="16" xfId="0" applyNumberFormat="1" applyFont="1" applyFill="1" applyBorder="1" applyAlignment="1" applyProtection="1">
      <alignment horizontal="center" wrapText="1"/>
      <protection/>
    </xf>
    <xf numFmtId="39" fontId="4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/>
      <protection/>
    </xf>
    <xf numFmtId="39" fontId="4" fillId="0" borderId="16" xfId="0" applyNumberFormat="1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 vertical="top" wrapText="1"/>
      <protection/>
    </xf>
    <xf numFmtId="171" fontId="4" fillId="0" borderId="10" xfId="0" applyNumberFormat="1" applyFont="1" applyFill="1" applyBorder="1" applyAlignment="1" applyProtection="1">
      <alignment horizontal="center" vertical="top"/>
      <protection/>
    </xf>
    <xf numFmtId="39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5" fillId="0" borderId="23" xfId="0" applyFont="1" applyFill="1" applyBorder="1" applyAlignment="1" applyProtection="1">
      <alignment/>
      <protection/>
    </xf>
    <xf numFmtId="39" fontId="6" fillId="0" borderId="0" xfId="0" applyNumberFormat="1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 horizontal="left" indent="2"/>
      <protection/>
    </xf>
    <xf numFmtId="39" fontId="4" fillId="0" borderId="15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 horizontal="left" indent="1"/>
      <protection/>
    </xf>
    <xf numFmtId="0" fontId="5" fillId="0" borderId="21" xfId="0" applyFont="1" applyFill="1" applyBorder="1" applyAlignment="1" applyProtection="1">
      <alignment/>
      <protection/>
    </xf>
    <xf numFmtId="39" fontId="4" fillId="0" borderId="11" xfId="0" applyNumberFormat="1" applyFont="1" applyFill="1" applyBorder="1" applyAlignment="1" applyProtection="1">
      <alignment/>
      <protection/>
    </xf>
    <xf numFmtId="39" fontId="6" fillId="34" borderId="0" xfId="0" applyNumberFormat="1" applyFont="1" applyFill="1" applyBorder="1" applyAlignment="1" applyProtection="1">
      <alignment/>
      <protection/>
    </xf>
    <xf numFmtId="39" fontId="54" fillId="0" borderId="0" xfId="0" applyNumberFormat="1" applyFont="1" applyFill="1" applyBorder="1" applyAlignment="1" applyProtection="1">
      <alignment/>
      <protection locked="0"/>
    </xf>
    <xf numFmtId="39" fontId="57" fillId="0" borderId="13" xfId="0" applyNumberFormat="1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10" fillId="34" borderId="0" xfId="0" applyNumberFormat="1" applyFont="1" applyFill="1" applyBorder="1" applyAlignment="1" applyProtection="1">
      <alignment horizontal="center" wrapText="1"/>
      <protection/>
    </xf>
    <xf numFmtId="39" fontId="4" fillId="34" borderId="0" xfId="0" applyNumberFormat="1" applyFont="1" applyFill="1" applyBorder="1" applyAlignment="1" applyProtection="1">
      <alignment/>
      <protection/>
    </xf>
    <xf numFmtId="0" fontId="58" fillId="0" borderId="16" xfId="0" applyFont="1" applyFill="1" applyBorder="1" applyAlignment="1" applyProtection="1">
      <alignment/>
      <protection/>
    </xf>
    <xf numFmtId="0" fontId="58" fillId="0" borderId="10" xfId="0" applyFont="1" applyFill="1" applyBorder="1" applyAlignment="1" applyProtection="1">
      <alignment horizontal="center"/>
      <protection/>
    </xf>
    <xf numFmtId="0" fontId="58" fillId="0" borderId="11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 horizontal="center"/>
      <protection/>
    </xf>
    <xf numFmtId="39" fontId="58" fillId="0" borderId="10" xfId="0" applyNumberFormat="1" applyFont="1" applyFill="1" applyBorder="1" applyAlignment="1" applyProtection="1">
      <alignment/>
      <protection/>
    </xf>
    <xf numFmtId="39" fontId="10" fillId="0" borderId="10" xfId="0" applyNumberFormat="1" applyFont="1" applyFill="1" applyBorder="1" applyAlignment="1" applyProtection="1">
      <alignment horizontal="left"/>
      <protection/>
    </xf>
    <xf numFmtId="1" fontId="10" fillId="0" borderId="10" xfId="0" applyNumberFormat="1" applyFont="1" applyFill="1" applyBorder="1" applyAlignment="1" applyProtection="1">
      <alignment horizontal="center"/>
      <protection/>
    </xf>
    <xf numFmtId="1" fontId="10" fillId="0" borderId="14" xfId="0" applyNumberFormat="1" applyFont="1" applyFill="1" applyBorder="1" applyAlignment="1" applyProtection="1">
      <alignment horizontal="center"/>
      <protection/>
    </xf>
    <xf numFmtId="0" fontId="17" fillId="0" borderId="10" xfId="0" applyFont="1" applyFill="1" applyBorder="1" applyAlignment="1" applyProtection="1">
      <alignment horizontal="left"/>
      <protection/>
    </xf>
    <xf numFmtId="1" fontId="10" fillId="0" borderId="18" xfId="0" applyNumberFormat="1" applyFont="1" applyFill="1" applyBorder="1" applyAlignment="1" applyProtection="1">
      <alignment horizontal="center"/>
      <protection/>
    </xf>
    <xf numFmtId="39" fontId="58" fillId="0" borderId="15" xfId="0" applyNumberFormat="1" applyFont="1" applyFill="1" applyBorder="1" applyAlignment="1" applyProtection="1">
      <alignment/>
      <protection/>
    </xf>
    <xf numFmtId="0" fontId="58" fillId="0" borderId="16" xfId="0" applyFont="1" applyFill="1" applyBorder="1" applyAlignment="1" applyProtection="1">
      <alignment/>
      <protection/>
    </xf>
    <xf numFmtId="0" fontId="58" fillId="0" borderId="13" xfId="0" applyFont="1" applyFill="1" applyBorder="1" applyAlignment="1" applyProtection="1">
      <alignment/>
      <protection/>
    </xf>
    <xf numFmtId="39" fontId="4" fillId="35" borderId="10" xfId="0" applyNumberFormat="1" applyFont="1" applyFill="1" applyBorder="1" applyAlignment="1" applyProtection="1">
      <alignment/>
      <protection/>
    </xf>
    <xf numFmtId="39" fontId="4" fillId="35" borderId="15" xfId="0" applyNumberFormat="1" applyFont="1" applyFill="1" applyBorder="1" applyAlignment="1" applyProtection="1">
      <alignment/>
      <protection/>
    </xf>
    <xf numFmtId="39" fontId="4" fillId="35" borderId="14" xfId="0" applyNumberFormat="1" applyFont="1" applyFill="1" applyBorder="1" applyAlignment="1" applyProtection="1">
      <alignment/>
      <protection/>
    </xf>
    <xf numFmtId="39" fontId="4" fillId="35" borderId="18" xfId="0" applyNumberFormat="1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39" fontId="58" fillId="0" borderId="13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8" fillId="0" borderId="13" xfId="0" applyFont="1" applyFill="1" applyBorder="1" applyAlignment="1" applyProtection="1">
      <alignment horizontal="center"/>
      <protection/>
    </xf>
    <xf numFmtId="39" fontId="54" fillId="0" borderId="16" xfId="0" applyNumberFormat="1" applyFont="1" applyFill="1" applyBorder="1" applyAlignment="1" applyProtection="1">
      <alignment/>
      <protection/>
    </xf>
    <xf numFmtId="39" fontId="58" fillId="0" borderId="16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indent="1"/>
      <protection/>
    </xf>
    <xf numFmtId="39" fontId="58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71" fontId="4" fillId="0" borderId="0" xfId="0" applyNumberFormat="1" applyFont="1" applyFill="1" applyBorder="1" applyAlignment="1" applyProtection="1">
      <alignment horizontal="left"/>
      <protection/>
    </xf>
    <xf numFmtId="0" fontId="58" fillId="0" borderId="0" xfId="0" applyFont="1" applyFill="1" applyBorder="1" applyAlignment="1" applyProtection="1">
      <alignment horizontal="right"/>
      <protection/>
    </xf>
    <xf numFmtId="0" fontId="4" fillId="0" borderId="22" xfId="0" applyNumberFormat="1" applyFont="1" applyFill="1" applyBorder="1" applyAlignment="1" applyProtection="1">
      <alignment horizontal="center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39" fontId="4" fillId="34" borderId="16" xfId="0" applyNumberFormat="1" applyFont="1" applyFill="1" applyBorder="1" applyAlignment="1" applyProtection="1">
      <alignment/>
      <protection/>
    </xf>
    <xf numFmtId="39" fontId="54" fillId="34" borderId="0" xfId="0" applyNumberFormat="1" applyFont="1" applyFill="1" applyBorder="1" applyAlignment="1" applyProtection="1">
      <alignment/>
      <protection/>
    </xf>
    <xf numFmtId="39" fontId="54" fillId="0" borderId="0" xfId="0" applyNumberFormat="1" applyFont="1" applyFill="1" applyBorder="1" applyAlignment="1" applyProtection="1">
      <alignment/>
      <protection/>
    </xf>
    <xf numFmtId="39" fontId="57" fillId="0" borderId="0" xfId="0" applyNumberFormat="1" applyFont="1" applyFill="1" applyBorder="1" applyAlignment="1" applyProtection="1">
      <alignment/>
      <protection/>
    </xf>
    <xf numFmtId="0" fontId="5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23" xfId="0" applyFont="1" applyFill="1" applyBorder="1" applyAlignment="1" applyProtection="1">
      <alignment horizontal="left"/>
      <protection/>
    </xf>
    <xf numFmtId="0" fontId="4" fillId="0" borderId="28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64" fontId="5" fillId="0" borderId="16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23" xfId="0" applyFont="1" applyFill="1" applyBorder="1" applyAlignment="1" applyProtection="1">
      <alignment horizontal="left"/>
      <protection/>
    </xf>
    <xf numFmtId="0" fontId="9" fillId="0" borderId="28" xfId="0" applyFont="1" applyFill="1" applyBorder="1" applyAlignment="1" applyProtection="1">
      <alignment horizontal="left"/>
      <protection/>
    </xf>
    <xf numFmtId="0" fontId="9" fillId="0" borderId="18" xfId="0" applyFont="1" applyFill="1" applyBorder="1" applyAlignment="1" applyProtection="1">
      <alignment horizontal="left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1207"/>
  <sheetViews>
    <sheetView showGridLines="0" tabSelected="1" zoomScale="75" zoomScaleNormal="75" workbookViewId="0" topLeftCell="A1127">
      <selection activeCell="D1181" sqref="D1181"/>
    </sheetView>
  </sheetViews>
  <sheetFormatPr defaultColWidth="23.57421875" defaultRowHeight="18.75" customHeight="1"/>
  <cols>
    <col min="1" max="1" width="6.57421875" style="1" customWidth="1"/>
    <col min="2" max="2" width="61.8515625" style="1" customWidth="1"/>
    <col min="3" max="3" width="14.57421875" style="1" customWidth="1"/>
    <col min="4" max="14" width="25.7109375" style="1" customWidth="1"/>
    <col min="15" max="16" width="20.7109375" style="1" customWidth="1"/>
    <col min="17" max="18" width="23.57421875" style="1" customWidth="1"/>
    <col min="19" max="19" width="16.7109375" style="1" customWidth="1"/>
    <col min="20" max="20" width="5.8515625" style="211" customWidth="1"/>
    <col min="21" max="21" width="11.421875" style="1" customWidth="1"/>
    <col min="22" max="22" width="13.8515625" style="1" customWidth="1"/>
    <col min="23" max="23" width="8.7109375" style="1" customWidth="1"/>
    <col min="24" max="16384" width="23.57421875" style="1" customWidth="1"/>
  </cols>
  <sheetData>
    <row r="1" spans="1:8" ht="15">
      <c r="A1" s="1" t="s">
        <v>73</v>
      </c>
      <c r="B1" s="92" t="str">
        <f>CONCATENATE("DISTRICT SCHOOL BOARD OF ",G1," COUNTY")</f>
        <v>DISTRICT SCHOOL BOARD OF OKEECHOBEE COUNTY</v>
      </c>
      <c r="C1" s="32"/>
      <c r="F1" s="217" t="s">
        <v>508</v>
      </c>
      <c r="G1" s="219" t="s">
        <v>486</v>
      </c>
      <c r="H1" s="139"/>
    </row>
    <row r="2" spans="2:23" ht="15">
      <c r="B2" s="92" t="s">
        <v>425</v>
      </c>
      <c r="C2" s="32"/>
      <c r="D2" s="35" t="s">
        <v>131</v>
      </c>
      <c r="F2" s="209" t="s">
        <v>507</v>
      </c>
      <c r="G2" s="220">
        <v>2017</v>
      </c>
      <c r="H2" s="218"/>
      <c r="S2" s="1" t="s">
        <v>442</v>
      </c>
      <c r="T2" s="212">
        <v>2015</v>
      </c>
      <c r="U2" s="1" t="str">
        <f>CONCATENATE("July 1, ",T2-1)</f>
        <v>July 1, 2014</v>
      </c>
      <c r="V2" s="1" t="str">
        <f>CONCATENATE("June 30, ",T2)</f>
        <v>June 30, 2015</v>
      </c>
      <c r="W2" s="1" t="str">
        <f>CONCATENATE(T2-1,"-",T2-MROUND(T2,1000))</f>
        <v>2014-15</v>
      </c>
    </row>
    <row r="3" spans="2:23" ht="12.75">
      <c r="B3" s="92" t="s">
        <v>0</v>
      </c>
      <c r="C3" s="143"/>
      <c r="D3" s="33" t="s">
        <v>590</v>
      </c>
      <c r="S3" s="1" t="s">
        <v>443</v>
      </c>
      <c r="T3" s="212">
        <f aca="true" t="shared" si="0" ref="T3:T8">+T2+1</f>
        <v>2016</v>
      </c>
      <c r="U3" s="1" t="str">
        <f aca="true" t="shared" si="1" ref="U3:U8">CONCATENATE("July 1, ",T3-1)</f>
        <v>July 1, 2015</v>
      </c>
      <c r="V3" s="1" t="str">
        <f aca="true" t="shared" si="2" ref="V3:V8">CONCATENATE("June 30, ",T3)</f>
        <v>June 30, 2016</v>
      </c>
      <c r="W3" s="1" t="str">
        <f aca="true" t="shared" si="3" ref="W3:W8">CONCATENATE(T3-1,"-",T3-MROUND(T3,1000))</f>
        <v>2015-16</v>
      </c>
    </row>
    <row r="4" spans="2:23" ht="12.75">
      <c r="B4" s="210" t="str">
        <f>IF(G2="","For the Fiscal Year Ended",CONCATENATE("For the Fiscal Year Ended ",LOOKUP(G2,T2:T8,V2:V8)))</f>
        <v>For the Fiscal Year Ended June 30, 2017</v>
      </c>
      <c r="C4" s="32"/>
      <c r="D4" s="91" t="s">
        <v>1</v>
      </c>
      <c r="S4" s="1" t="s">
        <v>444</v>
      </c>
      <c r="T4" s="212">
        <f t="shared" si="0"/>
        <v>2017</v>
      </c>
      <c r="U4" s="1" t="str">
        <f t="shared" si="1"/>
        <v>July 1, 2016</v>
      </c>
      <c r="V4" s="1" t="str">
        <f t="shared" si="2"/>
        <v>June 30, 2017</v>
      </c>
      <c r="W4" s="1" t="str">
        <f t="shared" si="3"/>
        <v>2016-17</v>
      </c>
    </row>
    <row r="5" spans="2:23" ht="26.25">
      <c r="B5" s="144" t="s">
        <v>2</v>
      </c>
      <c r="C5" s="145" t="s">
        <v>354</v>
      </c>
      <c r="D5" s="146"/>
      <c r="S5" s="1" t="s">
        <v>445</v>
      </c>
      <c r="T5" s="212">
        <f t="shared" si="0"/>
        <v>2018</v>
      </c>
      <c r="U5" s="1" t="str">
        <f t="shared" si="1"/>
        <v>July 1, 2017</v>
      </c>
      <c r="V5" s="1" t="str">
        <f t="shared" si="2"/>
        <v>June 30, 2018</v>
      </c>
      <c r="W5" s="1" t="str">
        <f t="shared" si="3"/>
        <v>2017-18</v>
      </c>
    </row>
    <row r="6" spans="2:23" ht="12.75">
      <c r="B6" s="23" t="s">
        <v>3</v>
      </c>
      <c r="C6" s="94"/>
      <c r="D6" s="147"/>
      <c r="S6" s="1" t="s">
        <v>446</v>
      </c>
      <c r="T6" s="212">
        <f t="shared" si="0"/>
        <v>2019</v>
      </c>
      <c r="U6" s="1" t="str">
        <f t="shared" si="1"/>
        <v>July 1, 2018</v>
      </c>
      <c r="V6" s="1" t="str">
        <f t="shared" si="2"/>
        <v>June 30, 2019</v>
      </c>
      <c r="W6" s="1" t="str">
        <f t="shared" si="3"/>
        <v>2018-19</v>
      </c>
    </row>
    <row r="7" spans="2:23" ht="15.75" customHeight="1">
      <c r="B7" s="3" t="s">
        <v>319</v>
      </c>
      <c r="C7" s="11">
        <v>3121</v>
      </c>
      <c r="D7" s="39"/>
      <c r="S7" s="1" t="s">
        <v>447</v>
      </c>
      <c r="T7" s="212">
        <f t="shared" si="0"/>
        <v>2020</v>
      </c>
      <c r="U7" s="1" t="str">
        <f t="shared" si="1"/>
        <v>July 1, 2019</v>
      </c>
      <c r="V7" s="1" t="str">
        <f t="shared" si="2"/>
        <v>June 30, 2020</v>
      </c>
      <c r="W7" s="1" t="str">
        <f t="shared" si="3"/>
        <v>2019-20</v>
      </c>
    </row>
    <row r="8" spans="2:23" ht="15.75" customHeight="1">
      <c r="B8" s="3" t="s">
        <v>165</v>
      </c>
      <c r="C8" s="11">
        <v>3191</v>
      </c>
      <c r="D8" s="39">
        <v>64105.99</v>
      </c>
      <c r="S8" s="1" t="s">
        <v>448</v>
      </c>
      <c r="T8" s="212">
        <f t="shared" si="0"/>
        <v>2021</v>
      </c>
      <c r="U8" s="1" t="str">
        <f t="shared" si="1"/>
        <v>July 1, 2020</v>
      </c>
      <c r="V8" s="1" t="str">
        <f t="shared" si="2"/>
        <v>June 30, 2021</v>
      </c>
      <c r="W8" s="1" t="str">
        <f t="shared" si="3"/>
        <v>2020-21</v>
      </c>
    </row>
    <row r="9" spans="2:20" ht="15.75" customHeight="1">
      <c r="B9" s="3" t="s">
        <v>38</v>
      </c>
      <c r="C9" s="11">
        <v>3199</v>
      </c>
      <c r="D9" s="39"/>
      <c r="S9" s="1" t="s">
        <v>449</v>
      </c>
      <c r="T9" s="212"/>
    </row>
    <row r="10" spans="2:19" ht="15.75" customHeight="1">
      <c r="B10" s="3" t="s">
        <v>166</v>
      </c>
      <c r="C10" s="98">
        <v>3100</v>
      </c>
      <c r="D10" s="100">
        <f>ROUND(SUM(D7:D9),2)</f>
        <v>64105.99</v>
      </c>
      <c r="S10" s="1" t="s">
        <v>450</v>
      </c>
    </row>
    <row r="11" spans="2:19" ht="12.75">
      <c r="B11" s="23" t="s">
        <v>151</v>
      </c>
      <c r="C11" s="97"/>
      <c r="D11" s="67"/>
      <c r="S11" s="1" t="s">
        <v>451</v>
      </c>
    </row>
    <row r="12" spans="2:19" ht="15.75" customHeight="1">
      <c r="B12" s="3" t="s">
        <v>167</v>
      </c>
      <c r="C12" s="11">
        <v>3202</v>
      </c>
      <c r="D12" s="39">
        <v>410222.69</v>
      </c>
      <c r="S12" s="1" t="s">
        <v>452</v>
      </c>
    </row>
    <row r="13" spans="2:19" ht="15.75" customHeight="1">
      <c r="B13" s="3" t="s">
        <v>168</v>
      </c>
      <c r="C13" s="11">
        <v>3255</v>
      </c>
      <c r="D13" s="39"/>
      <c r="S13" s="1" t="s">
        <v>453</v>
      </c>
    </row>
    <row r="14" spans="2:19" ht="15.75" customHeight="1">
      <c r="B14" s="3" t="s">
        <v>169</v>
      </c>
      <c r="C14" s="11">
        <v>3280</v>
      </c>
      <c r="D14" s="39">
        <v>20578.79</v>
      </c>
      <c r="S14" s="1" t="s">
        <v>454</v>
      </c>
    </row>
    <row r="15" spans="2:19" ht="15.75" customHeight="1">
      <c r="B15" s="3" t="s">
        <v>79</v>
      </c>
      <c r="C15" s="11">
        <v>3299</v>
      </c>
      <c r="D15" s="39"/>
      <c r="S15" s="1" t="s">
        <v>455</v>
      </c>
    </row>
    <row r="16" spans="2:19" ht="15.75" customHeight="1">
      <c r="B16" s="3" t="s">
        <v>170</v>
      </c>
      <c r="C16" s="98">
        <v>3200</v>
      </c>
      <c r="D16" s="100">
        <f>ROUND(SUM(D12:D15),2)</f>
        <v>430801.48</v>
      </c>
      <c r="S16" s="1" t="s">
        <v>456</v>
      </c>
    </row>
    <row r="17" spans="2:19" ht="12.75">
      <c r="B17" s="23" t="s">
        <v>4</v>
      </c>
      <c r="C17" s="97"/>
      <c r="D17" s="67"/>
      <c r="S17" s="1" t="s">
        <v>457</v>
      </c>
    </row>
    <row r="18" spans="2:19" ht="15.75" customHeight="1">
      <c r="B18" s="5" t="s">
        <v>379</v>
      </c>
      <c r="C18" s="11">
        <v>3310</v>
      </c>
      <c r="D18" s="39">
        <v>30328782</v>
      </c>
      <c r="S18" s="1" t="s">
        <v>458</v>
      </c>
    </row>
    <row r="19" spans="2:19" ht="15.75" customHeight="1">
      <c r="B19" s="5" t="s">
        <v>171</v>
      </c>
      <c r="C19" s="11">
        <v>3315</v>
      </c>
      <c r="D19" s="39"/>
      <c r="S19" s="1" t="s">
        <v>459</v>
      </c>
    </row>
    <row r="20" spans="2:19" ht="15.75" customHeight="1">
      <c r="B20" s="5" t="s">
        <v>172</v>
      </c>
      <c r="C20" s="11">
        <v>3316</v>
      </c>
      <c r="D20" s="39"/>
      <c r="S20" s="1" t="s">
        <v>460</v>
      </c>
    </row>
    <row r="21" spans="2:19" ht="15.75" customHeight="1">
      <c r="B21" s="5" t="s">
        <v>163</v>
      </c>
      <c r="C21" s="11">
        <v>3317</v>
      </c>
      <c r="D21" s="39"/>
      <c r="S21" s="1" t="s">
        <v>461</v>
      </c>
    </row>
    <row r="22" spans="2:19" ht="15.75" customHeight="1">
      <c r="B22" s="5" t="s">
        <v>173</v>
      </c>
      <c r="C22" s="11">
        <v>3318</v>
      </c>
      <c r="D22" s="39"/>
      <c r="S22" s="1" t="s">
        <v>463</v>
      </c>
    </row>
    <row r="23" spans="2:19" ht="15.75" customHeight="1">
      <c r="B23" s="261" t="s">
        <v>345</v>
      </c>
      <c r="C23" s="86">
        <v>3323</v>
      </c>
      <c r="D23" s="68">
        <v>3863.79</v>
      </c>
      <c r="S23" s="1" t="s">
        <v>462</v>
      </c>
    </row>
    <row r="24" spans="2:19" ht="15.75" customHeight="1">
      <c r="B24" s="5" t="s">
        <v>179</v>
      </c>
      <c r="C24" s="11">
        <v>3335</v>
      </c>
      <c r="D24" s="39"/>
      <c r="S24" s="1" t="s">
        <v>464</v>
      </c>
    </row>
    <row r="25" spans="2:19" ht="15.75" customHeight="1">
      <c r="B25" s="5" t="s">
        <v>629</v>
      </c>
      <c r="C25" s="11">
        <v>3341</v>
      </c>
      <c r="D25" s="39">
        <v>223250</v>
      </c>
      <c r="S25" s="1" t="s">
        <v>465</v>
      </c>
    </row>
    <row r="26" spans="2:19" ht="15.75" customHeight="1">
      <c r="B26" s="5" t="s">
        <v>180</v>
      </c>
      <c r="C26" s="11">
        <v>3342</v>
      </c>
      <c r="D26" s="39"/>
      <c r="S26" s="1" t="s">
        <v>466</v>
      </c>
    </row>
    <row r="27" spans="2:19" ht="15.75" customHeight="1">
      <c r="B27" s="5" t="s">
        <v>181</v>
      </c>
      <c r="C27" s="11">
        <v>3343</v>
      </c>
      <c r="D27" s="39">
        <v>35507.06</v>
      </c>
      <c r="S27" s="1" t="s">
        <v>467</v>
      </c>
    </row>
    <row r="28" spans="2:19" ht="15.75" customHeight="1">
      <c r="B28" s="261" t="s">
        <v>174</v>
      </c>
      <c r="C28" s="86">
        <v>3344</v>
      </c>
      <c r="D28" s="22">
        <v>103776</v>
      </c>
      <c r="S28" s="1" t="s">
        <v>468</v>
      </c>
    </row>
    <row r="29" spans="2:19" ht="12.75">
      <c r="B29" s="148" t="s">
        <v>581</v>
      </c>
      <c r="C29" s="97"/>
      <c r="D29" s="67"/>
      <c r="S29" s="1" t="s">
        <v>469</v>
      </c>
    </row>
    <row r="30" spans="2:19" ht="15.75" customHeight="1">
      <c r="B30" s="5" t="s">
        <v>411</v>
      </c>
      <c r="C30" s="11">
        <v>3355</v>
      </c>
      <c r="D30" s="39">
        <v>6671828</v>
      </c>
      <c r="S30" s="1" t="s">
        <v>470</v>
      </c>
    </row>
    <row r="31" spans="2:19" ht="15.75" customHeight="1">
      <c r="B31" s="5" t="s">
        <v>439</v>
      </c>
      <c r="C31" s="11">
        <v>3361</v>
      </c>
      <c r="D31" s="39">
        <v>242175</v>
      </c>
      <c r="F31" s="4"/>
      <c r="G31" s="12"/>
      <c r="H31" s="13"/>
      <c r="S31" s="1" t="s">
        <v>471</v>
      </c>
    </row>
    <row r="32" spans="2:19" ht="15.75" customHeight="1">
      <c r="B32" s="5" t="s">
        <v>175</v>
      </c>
      <c r="C32" s="11">
        <v>3371</v>
      </c>
      <c r="D32" s="39">
        <v>127122.48</v>
      </c>
      <c r="S32" s="1" t="s">
        <v>630</v>
      </c>
    </row>
    <row r="33" spans="2:19" ht="15.75" customHeight="1">
      <c r="B33" s="5" t="s">
        <v>176</v>
      </c>
      <c r="C33" s="11">
        <v>3372</v>
      </c>
      <c r="D33" s="39">
        <v>892.55</v>
      </c>
      <c r="S33" s="1" t="s">
        <v>472</v>
      </c>
    </row>
    <row r="34" spans="2:19" ht="12.75">
      <c r="B34" s="148" t="s">
        <v>178</v>
      </c>
      <c r="C34" s="97"/>
      <c r="D34" s="69"/>
      <c r="S34" s="1" t="s">
        <v>473</v>
      </c>
    </row>
    <row r="35" spans="2:19" ht="15.75" customHeight="1">
      <c r="B35" s="5" t="s">
        <v>177</v>
      </c>
      <c r="C35" s="11">
        <v>3373</v>
      </c>
      <c r="D35" s="39"/>
      <c r="S35" s="1" t="s">
        <v>509</v>
      </c>
    </row>
    <row r="36" spans="2:19" ht="15.75" customHeight="1">
      <c r="B36" s="5" t="s">
        <v>438</v>
      </c>
      <c r="C36" s="11">
        <v>3378</v>
      </c>
      <c r="D36" s="39"/>
      <c r="S36" s="1" t="s">
        <v>474</v>
      </c>
    </row>
    <row r="37" spans="2:19" ht="15.75" customHeight="1">
      <c r="B37" s="5" t="s">
        <v>580</v>
      </c>
      <c r="C37" s="11">
        <v>3380</v>
      </c>
      <c r="D37" s="39"/>
      <c r="S37" s="1" t="s">
        <v>475</v>
      </c>
    </row>
    <row r="38" spans="2:19" ht="15.75" customHeight="1">
      <c r="B38" s="5" t="s">
        <v>241</v>
      </c>
      <c r="C38" s="11">
        <v>3399</v>
      </c>
      <c r="D38" s="39">
        <v>122400.9</v>
      </c>
      <c r="S38" s="1" t="s">
        <v>476</v>
      </c>
    </row>
    <row r="39" spans="2:19" ht="15.75" customHeight="1">
      <c r="B39" s="3" t="s">
        <v>182</v>
      </c>
      <c r="C39" s="98">
        <v>3300</v>
      </c>
      <c r="D39" s="100">
        <f>ROUND(SUM(D18:D38),2)</f>
        <v>37859597.78</v>
      </c>
      <c r="S39" s="1" t="s">
        <v>477</v>
      </c>
    </row>
    <row r="40" spans="2:19" ht="12.75">
      <c r="B40" s="23" t="s">
        <v>5</v>
      </c>
      <c r="C40" s="149"/>
      <c r="D40" s="67"/>
      <c r="S40" s="1" t="s">
        <v>478</v>
      </c>
    </row>
    <row r="41" spans="2:19" ht="15.75" customHeight="1">
      <c r="B41" s="3" t="s">
        <v>183</v>
      </c>
      <c r="C41" s="11">
        <v>3411</v>
      </c>
      <c r="D41" s="39">
        <v>9247432.44</v>
      </c>
      <c r="S41" s="1" t="s">
        <v>479</v>
      </c>
    </row>
    <row r="42" spans="2:19" ht="15.75" customHeight="1">
      <c r="B42" s="3" t="s">
        <v>29</v>
      </c>
      <c r="C42" s="11">
        <v>3421</v>
      </c>
      <c r="D42" s="39"/>
      <c r="S42" s="1" t="s">
        <v>480</v>
      </c>
    </row>
    <row r="43" spans="2:19" ht="15.75" customHeight="1">
      <c r="B43" s="3" t="s">
        <v>184</v>
      </c>
      <c r="C43" s="11">
        <v>3422</v>
      </c>
      <c r="D43" s="39"/>
      <c r="S43" s="1" t="s">
        <v>482</v>
      </c>
    </row>
    <row r="44" spans="2:19" ht="15.75" customHeight="1">
      <c r="B44" s="3" t="s">
        <v>30</v>
      </c>
      <c r="C44" s="11">
        <v>3423</v>
      </c>
      <c r="D44" s="39">
        <v>106741.64</v>
      </c>
      <c r="S44" s="1" t="s">
        <v>481</v>
      </c>
    </row>
    <row r="45" spans="2:19" ht="15.75" customHeight="1">
      <c r="B45" s="3" t="s">
        <v>185</v>
      </c>
      <c r="C45" s="11">
        <v>3424</v>
      </c>
      <c r="D45" s="39"/>
      <c r="S45" s="1" t="s">
        <v>483</v>
      </c>
    </row>
    <row r="46" spans="2:19" ht="15.75" customHeight="1">
      <c r="B46" s="3" t="s">
        <v>186</v>
      </c>
      <c r="C46" s="11">
        <v>3425</v>
      </c>
      <c r="D46" s="39">
        <v>34726</v>
      </c>
      <c r="S46" s="1" t="s">
        <v>484</v>
      </c>
    </row>
    <row r="47" spans="2:19" ht="15.75" customHeight="1">
      <c r="B47" s="3" t="s">
        <v>31</v>
      </c>
      <c r="C47" s="11">
        <v>3431</v>
      </c>
      <c r="D47" s="39">
        <v>75552.55</v>
      </c>
      <c r="S47" s="1" t="s">
        <v>485</v>
      </c>
    </row>
    <row r="48" spans="2:19" ht="15.75" customHeight="1">
      <c r="B48" s="3" t="s">
        <v>81</v>
      </c>
      <c r="C48" s="11">
        <v>3432</v>
      </c>
      <c r="D48" s="39"/>
      <c r="S48" s="1" t="s">
        <v>486</v>
      </c>
    </row>
    <row r="49" spans="2:19" ht="15.75" customHeight="1">
      <c r="B49" s="3" t="s">
        <v>129</v>
      </c>
      <c r="C49" s="11">
        <v>3433</v>
      </c>
      <c r="D49" s="39"/>
      <c r="S49" s="1" t="s">
        <v>487</v>
      </c>
    </row>
    <row r="50" spans="2:19" ht="15.75" customHeight="1">
      <c r="B50" s="3" t="s">
        <v>440</v>
      </c>
      <c r="C50" s="11">
        <v>3440</v>
      </c>
      <c r="D50" s="39"/>
      <c r="S50" s="1" t="s">
        <v>488</v>
      </c>
    </row>
    <row r="51" spans="2:19" ht="12.75">
      <c r="B51" s="262" t="s">
        <v>620</v>
      </c>
      <c r="C51" s="25"/>
      <c r="D51" s="78"/>
      <c r="S51" s="1" t="s">
        <v>489</v>
      </c>
    </row>
    <row r="52" spans="2:19" ht="15.75" customHeight="1">
      <c r="B52" s="5" t="s">
        <v>187</v>
      </c>
      <c r="C52" s="11">
        <v>3461</v>
      </c>
      <c r="D52" s="21"/>
      <c r="S52" s="1" t="s">
        <v>492</v>
      </c>
    </row>
    <row r="53" spans="2:19" ht="15.75" customHeight="1">
      <c r="B53" s="261" t="s">
        <v>616</v>
      </c>
      <c r="C53" s="86">
        <v>3462</v>
      </c>
      <c r="D53" s="22"/>
      <c r="S53" s="1" t="s">
        <v>490</v>
      </c>
    </row>
    <row r="54" spans="2:19" ht="15.75" customHeight="1">
      <c r="B54" s="5" t="s">
        <v>188</v>
      </c>
      <c r="C54" s="11">
        <v>3463</v>
      </c>
      <c r="D54" s="39"/>
      <c r="S54" s="1" t="s">
        <v>491</v>
      </c>
    </row>
    <row r="55" spans="2:19" ht="15.75" customHeight="1">
      <c r="B55" s="5" t="s">
        <v>189</v>
      </c>
      <c r="C55" s="11">
        <v>3464</v>
      </c>
      <c r="D55" s="39"/>
      <c r="S55" s="1" t="s">
        <v>493</v>
      </c>
    </row>
    <row r="56" spans="2:19" ht="15.75" customHeight="1">
      <c r="B56" s="5" t="s">
        <v>190</v>
      </c>
      <c r="C56" s="11">
        <v>3465</v>
      </c>
      <c r="D56" s="39"/>
      <c r="S56" s="1" t="s">
        <v>494</v>
      </c>
    </row>
    <row r="57" spans="2:19" ht="15.75" customHeight="1">
      <c r="B57" s="5" t="s">
        <v>191</v>
      </c>
      <c r="C57" s="11">
        <v>3466</v>
      </c>
      <c r="D57" s="39"/>
      <c r="S57" s="1" t="s">
        <v>495</v>
      </c>
    </row>
    <row r="58" spans="2:19" ht="15.75" customHeight="1">
      <c r="B58" s="5" t="s">
        <v>615</v>
      </c>
      <c r="C58" s="11">
        <v>3467</v>
      </c>
      <c r="D58" s="39"/>
      <c r="S58" s="1" t="s">
        <v>496</v>
      </c>
    </row>
    <row r="59" spans="2:19" ht="15.75" customHeight="1">
      <c r="B59" s="5" t="s">
        <v>192</v>
      </c>
      <c r="C59" s="11">
        <v>3468</v>
      </c>
      <c r="D59" s="39"/>
      <c r="S59" s="1" t="s">
        <v>497</v>
      </c>
    </row>
    <row r="60" spans="2:19" ht="15.75" customHeight="1">
      <c r="B60" s="5" t="s">
        <v>193</v>
      </c>
      <c r="C60" s="11">
        <v>3469</v>
      </c>
      <c r="D60" s="39"/>
      <c r="S60" s="1" t="s">
        <v>500</v>
      </c>
    </row>
    <row r="61" spans="2:19" ht="12.75">
      <c r="B61" s="262" t="s">
        <v>621</v>
      </c>
      <c r="C61" s="25"/>
      <c r="D61" s="78"/>
      <c r="S61" s="1" t="s">
        <v>498</v>
      </c>
    </row>
    <row r="62" spans="2:19" ht="15.75" customHeight="1">
      <c r="B62" s="5" t="s">
        <v>194</v>
      </c>
      <c r="C62" s="11">
        <v>3471</v>
      </c>
      <c r="D62" s="21">
        <v>75168</v>
      </c>
      <c r="S62" s="1" t="s">
        <v>499</v>
      </c>
    </row>
    <row r="63" spans="2:19" ht="15.75" customHeight="1">
      <c r="B63" s="261" t="s">
        <v>380</v>
      </c>
      <c r="C63" s="86">
        <v>3472</v>
      </c>
      <c r="D63" s="22"/>
      <c r="S63" s="1" t="s">
        <v>501</v>
      </c>
    </row>
    <row r="64" spans="2:19" ht="15.75" customHeight="1">
      <c r="B64" s="5" t="s">
        <v>381</v>
      </c>
      <c r="C64" s="11">
        <v>3473</v>
      </c>
      <c r="D64" s="39">
        <v>161406.25</v>
      </c>
      <c r="S64" s="1" t="s">
        <v>502</v>
      </c>
    </row>
    <row r="65" spans="2:19" ht="15.75" customHeight="1">
      <c r="B65" s="261" t="s">
        <v>512</v>
      </c>
      <c r="C65" s="86">
        <v>3479</v>
      </c>
      <c r="D65" s="68"/>
      <c r="S65" s="1" t="s">
        <v>503</v>
      </c>
    </row>
    <row r="66" spans="2:19" ht="12.75">
      <c r="B66" s="148" t="s">
        <v>195</v>
      </c>
      <c r="C66" s="149"/>
      <c r="D66" s="67"/>
      <c r="S66" s="1" t="s">
        <v>504</v>
      </c>
    </row>
    <row r="67" spans="2:19" ht="15.75" customHeight="1">
      <c r="B67" s="5" t="s">
        <v>196</v>
      </c>
      <c r="C67" s="11">
        <v>3491</v>
      </c>
      <c r="D67" s="39">
        <v>94408.2</v>
      </c>
      <c r="S67" s="1" t="s">
        <v>505</v>
      </c>
    </row>
    <row r="68" spans="2:19" ht="15.75" customHeight="1">
      <c r="B68" s="5" t="s">
        <v>384</v>
      </c>
      <c r="C68" s="11">
        <v>3492</v>
      </c>
      <c r="D68" s="39"/>
      <c r="S68" s="1" t="s">
        <v>506</v>
      </c>
    </row>
    <row r="69" spans="2:4" ht="15.75" customHeight="1">
      <c r="B69" s="5" t="s">
        <v>197</v>
      </c>
      <c r="C69" s="11">
        <v>3493</v>
      </c>
      <c r="D69" s="39"/>
    </row>
    <row r="70" spans="2:4" ht="15.75" customHeight="1">
      <c r="B70" s="5" t="s">
        <v>198</v>
      </c>
      <c r="C70" s="11">
        <v>3494</v>
      </c>
      <c r="D70" s="39">
        <v>204069.69</v>
      </c>
    </row>
    <row r="71" spans="2:4" ht="15.75" customHeight="1">
      <c r="B71" s="5" t="s">
        <v>146</v>
      </c>
      <c r="C71" s="11">
        <v>3495</v>
      </c>
      <c r="D71" s="39">
        <v>326526.43</v>
      </c>
    </row>
    <row r="72" spans="2:4" ht="15.75" customHeight="1">
      <c r="B72" s="5" t="s">
        <v>32</v>
      </c>
      <c r="C72" s="11">
        <v>3496</v>
      </c>
      <c r="D72" s="39"/>
    </row>
    <row r="73" spans="2:4" ht="15.75" customHeight="1">
      <c r="B73" s="5" t="s">
        <v>199</v>
      </c>
      <c r="C73" s="11">
        <v>3497</v>
      </c>
      <c r="D73" s="39"/>
    </row>
    <row r="74" spans="2:4" ht="15.75" customHeight="1">
      <c r="B74" s="5" t="s">
        <v>513</v>
      </c>
      <c r="C74" s="11">
        <v>3498</v>
      </c>
      <c r="D74" s="39">
        <v>914.87</v>
      </c>
    </row>
    <row r="75" spans="2:4" ht="15.75" customHeight="1">
      <c r="B75" s="5" t="s">
        <v>200</v>
      </c>
      <c r="C75" s="11">
        <v>3499</v>
      </c>
      <c r="D75" s="39">
        <v>75777.46</v>
      </c>
    </row>
    <row r="76" spans="2:4" ht="15.75" customHeight="1">
      <c r="B76" s="3" t="s">
        <v>201</v>
      </c>
      <c r="C76" s="98">
        <v>3400</v>
      </c>
      <c r="D76" s="100">
        <f>ROUND(SUM(D41:D75),2)</f>
        <v>10402723.53</v>
      </c>
    </row>
    <row r="77" spans="2:4" ht="15.75" customHeight="1">
      <c r="B77" s="24" t="s">
        <v>202</v>
      </c>
      <c r="C77" s="98">
        <v>3000</v>
      </c>
      <c r="D77" s="100">
        <f>ROUND(D10+D16+D39+D76,2)</f>
        <v>48757228.78</v>
      </c>
    </row>
    <row r="78" spans="2:4" ht="12.75">
      <c r="B78" s="4"/>
      <c r="C78" s="150"/>
      <c r="D78" s="2"/>
    </row>
    <row r="79" spans="2:4" ht="12.75">
      <c r="B79" s="4" t="s">
        <v>6</v>
      </c>
      <c r="C79" s="150"/>
      <c r="D79" s="2"/>
    </row>
    <row r="80" ht="12.75"/>
    <row r="81" ht="12.75"/>
    <row r="82" spans="1:12" ht="12.75">
      <c r="A82" s="1" t="s">
        <v>121</v>
      </c>
      <c r="B82" s="92" t="str">
        <f>$B$1</f>
        <v>DISTRICT SCHOOL BOARD OF OKEECHOBEE COUNTY</v>
      </c>
      <c r="H82" s="151"/>
      <c r="I82" s="33"/>
      <c r="J82" s="6"/>
      <c r="K82" s="35" t="s">
        <v>131</v>
      </c>
      <c r="L82" s="6"/>
    </row>
    <row r="83" spans="2:12" ht="12.75">
      <c r="B83" s="92" t="s">
        <v>426</v>
      </c>
      <c r="H83" s="90"/>
      <c r="I83" s="90"/>
      <c r="J83" s="6"/>
      <c r="K83" s="33" t="s">
        <v>591</v>
      </c>
      <c r="L83" s="6"/>
    </row>
    <row r="84" spans="2:12" ht="12.75">
      <c r="B84" s="216" t="str">
        <f>B4</f>
        <v>For the Fiscal Year Ended June 30, 2017</v>
      </c>
      <c r="J84" s="6"/>
      <c r="K84" s="91" t="s">
        <v>1</v>
      </c>
      <c r="L84" s="6"/>
    </row>
    <row r="85" spans="2:12" ht="12.75">
      <c r="B85" s="368" t="s">
        <v>10</v>
      </c>
      <c r="C85" s="370" t="s">
        <v>354</v>
      </c>
      <c r="D85" s="93">
        <v>100</v>
      </c>
      <c r="E85" s="93">
        <v>200</v>
      </c>
      <c r="F85" s="93">
        <v>300</v>
      </c>
      <c r="G85" s="93">
        <v>400</v>
      </c>
      <c r="H85" s="93">
        <v>500</v>
      </c>
      <c r="I85" s="93">
        <v>600</v>
      </c>
      <c r="J85" s="93">
        <v>700</v>
      </c>
      <c r="K85" s="373" t="s">
        <v>9</v>
      </c>
      <c r="L85" s="6"/>
    </row>
    <row r="86" spans="2:12" ht="26.25">
      <c r="B86" s="369"/>
      <c r="C86" s="370"/>
      <c r="D86" s="152" t="s">
        <v>8</v>
      </c>
      <c r="E86" s="152" t="s">
        <v>348</v>
      </c>
      <c r="F86" s="152" t="s">
        <v>349</v>
      </c>
      <c r="G86" s="152" t="s">
        <v>350</v>
      </c>
      <c r="H86" s="152" t="s">
        <v>351</v>
      </c>
      <c r="I86" s="152" t="s">
        <v>352</v>
      </c>
      <c r="J86" s="153" t="s">
        <v>7</v>
      </c>
      <c r="K86" s="373"/>
      <c r="L86" s="6"/>
    </row>
    <row r="87" spans="2:12" ht="12.75">
      <c r="B87" s="126" t="s">
        <v>11</v>
      </c>
      <c r="C87" s="95"/>
      <c r="D87" s="77"/>
      <c r="E87" s="77"/>
      <c r="F87" s="77"/>
      <c r="G87" s="77"/>
      <c r="H87" s="77"/>
      <c r="I87" s="77"/>
      <c r="J87" s="77"/>
      <c r="K87" s="77"/>
      <c r="L87" s="6"/>
    </row>
    <row r="88" spans="2:12" ht="18.75" customHeight="1">
      <c r="B88" s="3" t="s">
        <v>203</v>
      </c>
      <c r="C88" s="11">
        <v>5000</v>
      </c>
      <c r="D88" s="39">
        <v>20471450.17</v>
      </c>
      <c r="E88" s="39">
        <v>6606254.68</v>
      </c>
      <c r="F88" s="39">
        <v>3495789.47</v>
      </c>
      <c r="G88" s="39">
        <v>936.98</v>
      </c>
      <c r="H88" s="39">
        <v>782197.18</v>
      </c>
      <c r="I88" s="39">
        <v>558140.49</v>
      </c>
      <c r="J88" s="39">
        <v>856394.92</v>
      </c>
      <c r="K88" s="101">
        <f aca="true" t="shared" si="4" ref="K88:K112">ROUND(SUM(D88:J88),2)</f>
        <v>32771163.89</v>
      </c>
      <c r="L88" s="6"/>
    </row>
    <row r="89" spans="2:12" ht="18.75" customHeight="1">
      <c r="B89" s="14" t="s">
        <v>565</v>
      </c>
      <c r="C89" s="11">
        <v>6100</v>
      </c>
      <c r="D89" s="39">
        <v>1564494.78</v>
      </c>
      <c r="E89" s="39">
        <v>488433.87</v>
      </c>
      <c r="F89" s="39">
        <v>193056.51</v>
      </c>
      <c r="G89" s="39"/>
      <c r="H89" s="39">
        <v>16795.33</v>
      </c>
      <c r="I89" s="39">
        <v>468.93</v>
      </c>
      <c r="J89" s="39">
        <v>2819.09</v>
      </c>
      <c r="K89" s="101">
        <f t="shared" si="4"/>
        <v>2266068.51</v>
      </c>
      <c r="L89" s="6"/>
    </row>
    <row r="90" spans="2:12" ht="18.75" customHeight="1">
      <c r="B90" s="14" t="s">
        <v>204</v>
      </c>
      <c r="C90" s="11">
        <v>6200</v>
      </c>
      <c r="D90" s="39">
        <v>284166.48</v>
      </c>
      <c r="E90" s="39">
        <v>83538.83</v>
      </c>
      <c r="F90" s="39">
        <v>397.83</v>
      </c>
      <c r="G90" s="39"/>
      <c r="H90" s="39">
        <v>5956.08</v>
      </c>
      <c r="I90" s="39">
        <v>26555.64</v>
      </c>
      <c r="J90" s="39">
        <v>6866.38</v>
      </c>
      <c r="K90" s="101">
        <f t="shared" si="4"/>
        <v>407481.24</v>
      </c>
      <c r="L90" s="6"/>
    </row>
    <row r="91" spans="2:12" ht="18.75" customHeight="1">
      <c r="B91" s="14" t="s">
        <v>205</v>
      </c>
      <c r="C91" s="11">
        <v>6300</v>
      </c>
      <c r="D91" s="39">
        <v>294366.09</v>
      </c>
      <c r="E91" s="39">
        <v>82626.76</v>
      </c>
      <c r="F91" s="39">
        <v>3328.26</v>
      </c>
      <c r="G91" s="39"/>
      <c r="H91" s="39">
        <v>2360.81</v>
      </c>
      <c r="I91" s="39"/>
      <c r="J91" s="39">
        <v>553.6</v>
      </c>
      <c r="K91" s="101">
        <f t="shared" si="4"/>
        <v>383235.52</v>
      </c>
      <c r="L91" s="6"/>
    </row>
    <row r="92" spans="2:12" ht="18.75" customHeight="1">
      <c r="B92" s="14" t="s">
        <v>206</v>
      </c>
      <c r="C92" s="11">
        <v>6400</v>
      </c>
      <c r="D92" s="39">
        <v>129232.11</v>
      </c>
      <c r="E92" s="39">
        <v>39672.6</v>
      </c>
      <c r="F92" s="39">
        <v>47021.98</v>
      </c>
      <c r="G92" s="39"/>
      <c r="H92" s="39">
        <v>2206.39</v>
      </c>
      <c r="I92" s="39"/>
      <c r="J92" s="39">
        <v>47489.72</v>
      </c>
      <c r="K92" s="101">
        <f t="shared" si="4"/>
        <v>265622.8</v>
      </c>
      <c r="L92" s="6"/>
    </row>
    <row r="93" spans="2:12" ht="18.75" customHeight="1">
      <c r="B93" s="14" t="s">
        <v>582</v>
      </c>
      <c r="C93" s="11">
        <v>6500</v>
      </c>
      <c r="D93" s="39">
        <v>439547.31</v>
      </c>
      <c r="E93" s="39">
        <v>127529.99</v>
      </c>
      <c r="F93" s="39">
        <v>90882.03</v>
      </c>
      <c r="G93" s="39"/>
      <c r="H93" s="39">
        <v>1737.53</v>
      </c>
      <c r="I93" s="39">
        <v>1990.95</v>
      </c>
      <c r="J93" s="39">
        <v>2277.99</v>
      </c>
      <c r="K93" s="101">
        <f t="shared" si="4"/>
        <v>663965.8</v>
      </c>
      <c r="L93" s="6"/>
    </row>
    <row r="94" spans="2:12" ht="18.75" customHeight="1">
      <c r="B94" s="14" t="s">
        <v>256</v>
      </c>
      <c r="C94" s="11">
        <v>7100</v>
      </c>
      <c r="D94" s="39">
        <v>137940.31</v>
      </c>
      <c r="E94" s="39">
        <v>78090.76</v>
      </c>
      <c r="F94" s="39">
        <v>111318.22</v>
      </c>
      <c r="G94" s="39"/>
      <c r="H94" s="39">
        <v>94.08</v>
      </c>
      <c r="I94" s="39"/>
      <c r="J94" s="39">
        <v>46637.9</v>
      </c>
      <c r="K94" s="101">
        <f t="shared" si="4"/>
        <v>374081.27</v>
      </c>
      <c r="L94" s="6"/>
    </row>
    <row r="95" spans="2:12" ht="18.75" customHeight="1">
      <c r="B95" s="14" t="s">
        <v>207</v>
      </c>
      <c r="C95" s="11">
        <v>7200</v>
      </c>
      <c r="D95" s="39">
        <v>301685.16</v>
      </c>
      <c r="E95" s="39">
        <v>111809.36</v>
      </c>
      <c r="F95" s="39">
        <v>233977.25</v>
      </c>
      <c r="G95" s="39"/>
      <c r="H95" s="39">
        <v>15661.26</v>
      </c>
      <c r="I95" s="39"/>
      <c r="J95" s="39">
        <v>5163.51</v>
      </c>
      <c r="K95" s="101">
        <f t="shared" si="4"/>
        <v>668296.54</v>
      </c>
      <c r="L95" s="6"/>
    </row>
    <row r="96" spans="2:12" ht="18.75" customHeight="1">
      <c r="B96" s="14" t="s">
        <v>208</v>
      </c>
      <c r="C96" s="11">
        <v>7300</v>
      </c>
      <c r="D96" s="39">
        <v>2354183.78</v>
      </c>
      <c r="E96" s="39">
        <v>727882.67</v>
      </c>
      <c r="F96" s="39">
        <v>8063.78</v>
      </c>
      <c r="G96" s="39"/>
      <c r="H96" s="39">
        <v>17532.25</v>
      </c>
      <c r="I96" s="39">
        <v>2404.4</v>
      </c>
      <c r="J96" s="39">
        <v>824</v>
      </c>
      <c r="K96" s="101">
        <f t="shared" si="4"/>
        <v>3110890.88</v>
      </c>
      <c r="L96" s="6"/>
    </row>
    <row r="97" spans="2:12" ht="18.75" customHeight="1">
      <c r="B97" s="14" t="s">
        <v>209</v>
      </c>
      <c r="C97" s="11">
        <v>7410</v>
      </c>
      <c r="D97" s="39"/>
      <c r="E97" s="39"/>
      <c r="F97" s="39"/>
      <c r="G97" s="39"/>
      <c r="H97" s="39"/>
      <c r="I97" s="39"/>
      <c r="J97" s="39"/>
      <c r="K97" s="101">
        <f t="shared" si="4"/>
        <v>0</v>
      </c>
      <c r="L97" s="6"/>
    </row>
    <row r="98" spans="2:12" ht="18.75" customHeight="1">
      <c r="B98" s="14" t="s">
        <v>210</v>
      </c>
      <c r="C98" s="11">
        <v>7500</v>
      </c>
      <c r="D98" s="39">
        <v>352321.46</v>
      </c>
      <c r="E98" s="39">
        <v>177922.44</v>
      </c>
      <c r="F98" s="39">
        <v>16284.57</v>
      </c>
      <c r="G98" s="39"/>
      <c r="H98" s="39">
        <v>4559.55</v>
      </c>
      <c r="I98" s="39">
        <v>2705.89</v>
      </c>
      <c r="J98" s="39">
        <v>2688</v>
      </c>
      <c r="K98" s="101">
        <f t="shared" si="4"/>
        <v>556481.91</v>
      </c>
      <c r="L98" s="6"/>
    </row>
    <row r="99" spans="2:12" ht="18.75" customHeight="1">
      <c r="B99" s="14" t="s">
        <v>211</v>
      </c>
      <c r="C99" s="11">
        <v>7600</v>
      </c>
      <c r="D99" s="39"/>
      <c r="E99" s="39"/>
      <c r="F99" s="39"/>
      <c r="G99" s="39"/>
      <c r="H99" s="39"/>
      <c r="I99" s="39"/>
      <c r="J99" s="39"/>
      <c r="K99" s="101">
        <f t="shared" si="4"/>
        <v>0</v>
      </c>
      <c r="L99" s="6"/>
    </row>
    <row r="100" spans="2:12" ht="18.75" customHeight="1">
      <c r="B100" s="14" t="s">
        <v>212</v>
      </c>
      <c r="C100" s="11">
        <v>7700</v>
      </c>
      <c r="D100" s="39">
        <v>212176.26</v>
      </c>
      <c r="E100" s="39">
        <v>70645.17</v>
      </c>
      <c r="F100" s="39">
        <v>318585.74</v>
      </c>
      <c r="G100" s="39"/>
      <c r="H100" s="39">
        <v>4409.5</v>
      </c>
      <c r="I100" s="39"/>
      <c r="J100" s="39">
        <v>14031.65</v>
      </c>
      <c r="K100" s="101">
        <f t="shared" si="4"/>
        <v>619848.32</v>
      </c>
      <c r="L100" s="6"/>
    </row>
    <row r="101" spans="2:12" ht="18.75" customHeight="1">
      <c r="B101" s="14" t="s">
        <v>382</v>
      </c>
      <c r="C101" s="11">
        <v>7800</v>
      </c>
      <c r="D101" s="39">
        <v>1478280.62</v>
      </c>
      <c r="E101" s="39">
        <v>597382.52</v>
      </c>
      <c r="F101" s="39">
        <v>91644.59</v>
      </c>
      <c r="G101" s="39">
        <v>390585.47</v>
      </c>
      <c r="H101" s="39">
        <v>230878.7</v>
      </c>
      <c r="I101" s="39">
        <v>16411.18</v>
      </c>
      <c r="J101" s="39">
        <v>11016.12</v>
      </c>
      <c r="K101" s="101">
        <f t="shared" si="4"/>
        <v>2816199.2</v>
      </c>
      <c r="L101" s="6"/>
    </row>
    <row r="102" spans="2:12" ht="18.75" customHeight="1">
      <c r="B102" s="14" t="s">
        <v>213</v>
      </c>
      <c r="C102" s="11">
        <v>7900</v>
      </c>
      <c r="D102" s="39">
        <v>1331447.88</v>
      </c>
      <c r="E102" s="39">
        <v>677761.81</v>
      </c>
      <c r="F102" s="39">
        <v>839241</v>
      </c>
      <c r="G102" s="39">
        <v>1103088.27</v>
      </c>
      <c r="H102" s="39">
        <v>113582.58</v>
      </c>
      <c r="I102" s="39">
        <v>4687.72</v>
      </c>
      <c r="J102" s="39">
        <v>42245.81</v>
      </c>
      <c r="K102" s="101">
        <f t="shared" si="4"/>
        <v>4112055.07</v>
      </c>
      <c r="L102" s="6"/>
    </row>
    <row r="103" spans="2:12" ht="18.75" customHeight="1">
      <c r="B103" s="14" t="s">
        <v>214</v>
      </c>
      <c r="C103" s="11">
        <v>8100</v>
      </c>
      <c r="D103" s="39">
        <v>594401.78</v>
      </c>
      <c r="E103" s="39">
        <v>222890.77</v>
      </c>
      <c r="F103" s="39">
        <v>241955.31</v>
      </c>
      <c r="G103" s="39">
        <v>14147.81</v>
      </c>
      <c r="H103" s="39">
        <v>211193.52</v>
      </c>
      <c r="I103" s="39"/>
      <c r="J103" s="39">
        <v>372.09</v>
      </c>
      <c r="K103" s="101">
        <f t="shared" si="4"/>
        <v>1284961.28</v>
      </c>
      <c r="L103" s="6"/>
    </row>
    <row r="104" spans="2:12" ht="18.75" customHeight="1">
      <c r="B104" s="14" t="s">
        <v>215</v>
      </c>
      <c r="C104" s="11">
        <v>8200</v>
      </c>
      <c r="D104" s="39">
        <v>83425</v>
      </c>
      <c r="E104" s="39">
        <v>20216.33</v>
      </c>
      <c r="F104" s="39">
        <v>5616.36</v>
      </c>
      <c r="G104" s="39"/>
      <c r="H104" s="39">
        <v>604.94</v>
      </c>
      <c r="I104" s="39">
        <v>6751.31</v>
      </c>
      <c r="J104" s="39">
        <v>2250.13</v>
      </c>
      <c r="K104" s="101">
        <f>ROUND(SUM(D104:J104),2)</f>
        <v>118864.07</v>
      </c>
      <c r="L104" s="6"/>
    </row>
    <row r="105" spans="2:12" ht="18.75" customHeight="1">
      <c r="B105" s="14" t="s">
        <v>216</v>
      </c>
      <c r="C105" s="11">
        <v>9100</v>
      </c>
      <c r="D105" s="39">
        <v>129340.41</v>
      </c>
      <c r="E105" s="39">
        <v>26186.21</v>
      </c>
      <c r="F105" s="39">
        <v>137170.28</v>
      </c>
      <c r="G105" s="39"/>
      <c r="H105" s="39">
        <v>1647.65</v>
      </c>
      <c r="I105" s="39"/>
      <c r="J105" s="39">
        <v>95.07</v>
      </c>
      <c r="K105" s="101">
        <f t="shared" si="4"/>
        <v>294439.62</v>
      </c>
      <c r="L105" s="6"/>
    </row>
    <row r="106" spans="2:12" ht="12.75">
      <c r="B106" s="96" t="s">
        <v>12</v>
      </c>
      <c r="C106" s="97"/>
      <c r="D106" s="226"/>
      <c r="E106" s="226"/>
      <c r="F106" s="226"/>
      <c r="G106" s="226"/>
      <c r="H106" s="226"/>
      <c r="I106" s="67"/>
      <c r="J106" s="226"/>
      <c r="K106" s="70"/>
      <c r="L106" s="6"/>
    </row>
    <row r="107" spans="2:12" ht="18.75" customHeight="1">
      <c r="B107" s="14" t="s">
        <v>217</v>
      </c>
      <c r="C107" s="11">
        <v>7420</v>
      </c>
      <c r="D107" s="227"/>
      <c r="E107" s="227"/>
      <c r="F107" s="227"/>
      <c r="G107" s="227"/>
      <c r="H107" s="227"/>
      <c r="I107" s="39"/>
      <c r="J107" s="227"/>
      <c r="K107" s="101">
        <f>ROUND(I107,2)</f>
        <v>0</v>
      </c>
      <c r="L107" s="6"/>
    </row>
    <row r="108" spans="2:12" ht="18.75" customHeight="1">
      <c r="B108" s="14" t="s">
        <v>218</v>
      </c>
      <c r="C108" s="11">
        <v>9300</v>
      </c>
      <c r="D108" s="227"/>
      <c r="E108" s="227"/>
      <c r="F108" s="227"/>
      <c r="G108" s="227"/>
      <c r="H108" s="227"/>
      <c r="I108" s="39">
        <v>206442.1</v>
      </c>
      <c r="J108" s="227"/>
      <c r="K108" s="101">
        <f>ROUND(I108,2)</f>
        <v>206442.1</v>
      </c>
      <c r="L108" s="6"/>
    </row>
    <row r="109" spans="2:12" ht="12.75">
      <c r="B109" s="96" t="s">
        <v>13</v>
      </c>
      <c r="C109" s="97"/>
      <c r="D109" s="226"/>
      <c r="E109" s="226"/>
      <c r="F109" s="226"/>
      <c r="G109" s="226"/>
      <c r="H109" s="226"/>
      <c r="I109" s="226"/>
      <c r="J109" s="67"/>
      <c r="K109" s="70"/>
      <c r="L109" s="6"/>
    </row>
    <row r="110" spans="2:12" ht="18.75" customHeight="1">
      <c r="B110" s="14" t="s">
        <v>33</v>
      </c>
      <c r="C110" s="11">
        <v>710</v>
      </c>
      <c r="D110" s="227"/>
      <c r="E110" s="227"/>
      <c r="F110" s="227"/>
      <c r="G110" s="227"/>
      <c r="H110" s="227"/>
      <c r="I110" s="227"/>
      <c r="J110" s="39"/>
      <c r="K110" s="101">
        <f>ROUND(J110,2)</f>
        <v>0</v>
      </c>
      <c r="L110" s="6"/>
    </row>
    <row r="111" spans="2:12" ht="18.75" customHeight="1">
      <c r="B111" s="14" t="s">
        <v>219</v>
      </c>
      <c r="C111" s="11">
        <v>720</v>
      </c>
      <c r="D111" s="227"/>
      <c r="E111" s="227"/>
      <c r="F111" s="227"/>
      <c r="G111" s="227"/>
      <c r="H111" s="227"/>
      <c r="I111" s="227"/>
      <c r="J111" s="39"/>
      <c r="K111" s="101">
        <f>ROUND(J111,2)</f>
        <v>0</v>
      </c>
      <c r="L111" s="6"/>
    </row>
    <row r="112" spans="2:12" ht="18.75" customHeight="1">
      <c r="B112" s="63" t="s">
        <v>220</v>
      </c>
      <c r="C112" s="98"/>
      <c r="D112" s="100">
        <f>ROUND(SUM(D88:D105),2)</f>
        <v>30158459.6</v>
      </c>
      <c r="E112" s="102">
        <f>ROUND(SUM(E88:E105),2)</f>
        <v>10138844.77</v>
      </c>
      <c r="F112" s="102">
        <f>ROUND(SUM(F88:F105),2)</f>
        <v>5834333.18</v>
      </c>
      <c r="G112" s="102">
        <f>ROUND(SUM(G88:G105),2)</f>
        <v>1508758.53</v>
      </c>
      <c r="H112" s="102">
        <f>ROUND(SUM(H88:H105),2)</f>
        <v>1411417.35</v>
      </c>
      <c r="I112" s="102">
        <f>ROUND(SUM(I88:I105)+SUM(I107:I108),2)</f>
        <v>826558.61</v>
      </c>
      <c r="J112" s="102">
        <f>ROUND(SUM(J88:J105)+SUM(J110:J111),2)</f>
        <v>1041725.98</v>
      </c>
      <c r="K112" s="102">
        <f t="shared" si="4"/>
        <v>50920098.02</v>
      </c>
      <c r="L112" s="6"/>
    </row>
    <row r="113" spans="2:12" ht="18.75" customHeight="1">
      <c r="B113" s="154" t="s">
        <v>14</v>
      </c>
      <c r="C113" s="98"/>
      <c r="D113" s="228"/>
      <c r="E113" s="228"/>
      <c r="F113" s="228"/>
      <c r="G113" s="229"/>
      <c r="H113" s="229"/>
      <c r="I113" s="229"/>
      <c r="J113" s="230"/>
      <c r="K113" s="100">
        <f>ROUND(D77-K112,2)</f>
        <v>-2162869.24</v>
      </c>
      <c r="L113" s="6"/>
    </row>
    <row r="114" spans="3:11" ht="12.75">
      <c r="C114" s="32"/>
      <c r="J114" s="32"/>
      <c r="K114" s="155"/>
    </row>
    <row r="115" spans="2:3" ht="12.75">
      <c r="B115" s="90" t="s">
        <v>21</v>
      </c>
      <c r="C115" s="32"/>
    </row>
    <row r="116" ht="12.75">
      <c r="C116" s="32"/>
    </row>
    <row r="117" ht="12.75">
      <c r="C117" s="32"/>
    </row>
    <row r="118" spans="1:2" ht="12.75">
      <c r="A118" s="1" t="s">
        <v>122</v>
      </c>
      <c r="B118" s="92" t="str">
        <f>$B$1</f>
        <v>DISTRICT SCHOOL BOARD OF OKEECHOBEE COUNTY</v>
      </c>
    </row>
    <row r="119" spans="2:4" ht="12.75">
      <c r="B119" s="92" t="s">
        <v>427</v>
      </c>
      <c r="D119" s="35" t="s">
        <v>131</v>
      </c>
    </row>
    <row r="120" spans="2:4" ht="12.75">
      <c r="B120" s="92" t="s">
        <v>15</v>
      </c>
      <c r="C120" s="156"/>
      <c r="D120" s="35" t="s">
        <v>592</v>
      </c>
    </row>
    <row r="121" spans="2:4" ht="12.75">
      <c r="B121" s="216" t="str">
        <f>B4</f>
        <v>For the Fiscal Year Ended June 30, 2017</v>
      </c>
      <c r="D121" s="91" t="s">
        <v>1</v>
      </c>
    </row>
    <row r="122" spans="2:4" ht="26.25">
      <c r="B122" s="157" t="s">
        <v>353</v>
      </c>
      <c r="C122" s="145" t="s">
        <v>354</v>
      </c>
      <c r="D122" s="146"/>
    </row>
    <row r="123" spans="2:4" ht="18.75" customHeight="1">
      <c r="B123" s="26" t="s">
        <v>144</v>
      </c>
      <c r="C123" s="31">
        <v>3720</v>
      </c>
      <c r="D123" s="21"/>
    </row>
    <row r="124" spans="2:4" ht="18.75" customHeight="1">
      <c r="B124" s="26" t="s">
        <v>414</v>
      </c>
      <c r="C124" s="31">
        <v>3730</v>
      </c>
      <c r="D124" s="21">
        <v>15002.99</v>
      </c>
    </row>
    <row r="125" spans="2:4" ht="18.75" customHeight="1">
      <c r="B125" s="26" t="s">
        <v>16</v>
      </c>
      <c r="C125" s="31">
        <v>3740</v>
      </c>
      <c r="D125" s="22">
        <v>326.84</v>
      </c>
    </row>
    <row r="126" spans="2:4" ht="12.75">
      <c r="B126" s="23" t="s">
        <v>17</v>
      </c>
      <c r="C126" s="27"/>
      <c r="D126" s="67"/>
    </row>
    <row r="127" spans="2:4" ht="18.75" customHeight="1">
      <c r="B127" s="3" t="s">
        <v>221</v>
      </c>
      <c r="C127" s="31">
        <v>3620</v>
      </c>
      <c r="D127" s="39"/>
    </row>
    <row r="128" spans="2:4" ht="18.75" customHeight="1">
      <c r="B128" s="3" t="s">
        <v>222</v>
      </c>
      <c r="C128" s="31">
        <v>3630</v>
      </c>
      <c r="D128" s="39">
        <v>589283.98</v>
      </c>
    </row>
    <row r="129" spans="2:4" ht="18.75" customHeight="1">
      <c r="B129" s="3" t="s">
        <v>223</v>
      </c>
      <c r="C129" s="31">
        <v>3640</v>
      </c>
      <c r="D129" s="39"/>
    </row>
    <row r="130" spans="2:4" ht="18.75" customHeight="1">
      <c r="B130" s="3" t="s">
        <v>224</v>
      </c>
      <c r="C130" s="31">
        <v>3660</v>
      </c>
      <c r="D130" s="39"/>
    </row>
    <row r="131" spans="2:4" ht="18.75" customHeight="1">
      <c r="B131" s="3" t="s">
        <v>225</v>
      </c>
      <c r="C131" s="31">
        <v>3670</v>
      </c>
      <c r="D131" s="39"/>
    </row>
    <row r="132" spans="2:4" ht="18.75" customHeight="1">
      <c r="B132" s="3" t="s">
        <v>226</v>
      </c>
      <c r="C132" s="31">
        <v>3690</v>
      </c>
      <c r="D132" s="39"/>
    </row>
    <row r="133" spans="2:4" ht="18.75" customHeight="1">
      <c r="B133" s="3" t="s">
        <v>227</v>
      </c>
      <c r="C133" s="137">
        <v>3600</v>
      </c>
      <c r="D133" s="100">
        <f>ROUND(SUM(D127:D132),2)</f>
        <v>589283.98</v>
      </c>
    </row>
    <row r="134" spans="2:4" ht="12.75">
      <c r="B134" s="23" t="s">
        <v>18</v>
      </c>
      <c r="C134" s="27"/>
      <c r="D134" s="67"/>
    </row>
    <row r="135" spans="2:4" ht="18.75" customHeight="1">
      <c r="B135" s="3" t="s">
        <v>228</v>
      </c>
      <c r="C135" s="31">
        <v>920</v>
      </c>
      <c r="D135" s="39"/>
    </row>
    <row r="136" spans="2:4" ht="18.75" customHeight="1">
      <c r="B136" s="3" t="s">
        <v>229</v>
      </c>
      <c r="C136" s="31">
        <v>930</v>
      </c>
      <c r="D136" s="39"/>
    </row>
    <row r="137" spans="2:4" ht="18.75" customHeight="1">
      <c r="B137" s="3" t="s">
        <v>230</v>
      </c>
      <c r="C137" s="31">
        <v>940</v>
      </c>
      <c r="D137" s="39">
        <v>-12965.07</v>
      </c>
    </row>
    <row r="138" spans="2:4" ht="18.75" customHeight="1">
      <c r="B138" s="3" t="s">
        <v>231</v>
      </c>
      <c r="C138" s="31">
        <v>960</v>
      </c>
      <c r="D138" s="39"/>
    </row>
    <row r="139" spans="2:4" ht="18.75" customHeight="1">
      <c r="B139" s="3" t="s">
        <v>232</v>
      </c>
      <c r="C139" s="31">
        <v>970</v>
      </c>
      <c r="D139" s="39"/>
    </row>
    <row r="140" spans="2:4" ht="18.75" customHeight="1">
      <c r="B140" s="3" t="s">
        <v>233</v>
      </c>
      <c r="C140" s="31">
        <v>990</v>
      </c>
      <c r="D140" s="39"/>
    </row>
    <row r="141" spans="2:4" ht="18.75" customHeight="1">
      <c r="B141" s="3" t="s">
        <v>234</v>
      </c>
      <c r="C141" s="137">
        <v>9700</v>
      </c>
      <c r="D141" s="100">
        <f>ROUND(SUM(D135:D140),2)</f>
        <v>-12965.07</v>
      </c>
    </row>
    <row r="142" spans="2:4" ht="12.75">
      <c r="B142" s="158"/>
      <c r="C142" s="27"/>
      <c r="D142" s="67"/>
    </row>
    <row r="143" spans="2:4" ht="18.75" customHeight="1">
      <c r="B143" s="24" t="s">
        <v>126</v>
      </c>
      <c r="C143" s="137"/>
      <c r="D143" s="103">
        <f>ROUND(SUM(D123:D125)+D133+D141,2)</f>
        <v>591648.74</v>
      </c>
    </row>
    <row r="144" spans="2:4" ht="12.75">
      <c r="B144" s="158"/>
      <c r="C144" s="27"/>
      <c r="D144" s="67"/>
    </row>
    <row r="145" spans="2:4" ht="18.75" customHeight="1">
      <c r="B145" s="24" t="s">
        <v>125</v>
      </c>
      <c r="C145" s="137"/>
      <c r="D145" s="103">
        <f>ROUND(K113+D143,2)</f>
        <v>-1571220.5</v>
      </c>
    </row>
    <row r="146" spans="2:4" ht="18.75" customHeight="1">
      <c r="B146" s="26" t="str">
        <f>IF(G2="","Beginning Fund Balance",CONCATENATE("Fund Balance, ",LOOKUP(G2,T2:T8,U2:U8)))</f>
        <v>Fund Balance, July 1, 2016</v>
      </c>
      <c r="C146" s="31">
        <v>2800</v>
      </c>
      <c r="D146" s="39">
        <v>6387360.57</v>
      </c>
    </row>
    <row r="147" spans="2:4" ht="18.75" customHeight="1">
      <c r="B147" s="159" t="s">
        <v>22</v>
      </c>
      <c r="C147" s="27">
        <v>2891</v>
      </c>
      <c r="D147" s="83"/>
    </row>
    <row r="148" spans="2:4" ht="12.75">
      <c r="B148" s="117" t="s">
        <v>292</v>
      </c>
      <c r="C148" s="118"/>
      <c r="D148" s="78"/>
    </row>
    <row r="149" spans="2:4" ht="18.75" customHeight="1">
      <c r="B149" s="14" t="s">
        <v>293</v>
      </c>
      <c r="C149" s="64">
        <v>2710</v>
      </c>
      <c r="D149" s="21">
        <v>164163.93</v>
      </c>
    </row>
    <row r="150" spans="2:4" ht="18.75" customHeight="1">
      <c r="B150" s="3" t="s">
        <v>294</v>
      </c>
      <c r="C150" s="31">
        <v>2720</v>
      </c>
      <c r="D150" s="39">
        <v>256617.82</v>
      </c>
    </row>
    <row r="151" spans="2:4" ht="18.75" customHeight="1">
      <c r="B151" s="3" t="s">
        <v>295</v>
      </c>
      <c r="C151" s="31">
        <v>2730</v>
      </c>
      <c r="D151" s="39"/>
    </row>
    <row r="152" spans="2:4" ht="18.75" customHeight="1">
      <c r="B152" s="3" t="s">
        <v>296</v>
      </c>
      <c r="C152" s="31">
        <v>2740</v>
      </c>
      <c r="D152" s="39">
        <v>301704.62</v>
      </c>
    </row>
    <row r="153" spans="2:4" ht="18.75" customHeight="1">
      <c r="B153" s="3" t="s">
        <v>297</v>
      </c>
      <c r="C153" s="31">
        <v>2750</v>
      </c>
      <c r="D153" s="22">
        <v>4093653.7</v>
      </c>
    </row>
    <row r="154" spans="2:4" ht="18.75" customHeight="1">
      <c r="B154" s="34" t="str">
        <f>IF(G2="","Total Ending Fund Balances",CONCATENATE("Total Fund Balances, ",LOOKUP(G2,T2:T8,V2:V8)))</f>
        <v>Total Fund Balances, June 30, 2017</v>
      </c>
      <c r="C154" s="86">
        <v>2700</v>
      </c>
      <c r="D154" s="104">
        <f>ROUND(SUM(D149:D153),2)</f>
        <v>4816140.07</v>
      </c>
    </row>
    <row r="155" spans="2:4" ht="12.75">
      <c r="B155" s="4"/>
      <c r="C155" s="160"/>
      <c r="D155" s="2"/>
    </row>
    <row r="156" spans="2:4" ht="12.75">
      <c r="B156" s="90" t="s">
        <v>6</v>
      </c>
      <c r="D156" s="155"/>
    </row>
    <row r="157" ht="12.75"/>
    <row r="158" ht="12.75"/>
    <row r="159" spans="1:11" ht="12.75">
      <c r="A159" s="1" t="s">
        <v>123</v>
      </c>
      <c r="B159" s="92" t="str">
        <f>$B$1</f>
        <v>DISTRICT SCHOOL BOARD OF OKEECHOBEE COUNTY</v>
      </c>
      <c r="C159" s="9"/>
      <c r="E159" s="9"/>
      <c r="F159" s="9"/>
      <c r="G159" s="9"/>
      <c r="H159" s="9"/>
      <c r="I159" s="9"/>
      <c r="J159" s="9"/>
      <c r="K159" s="9"/>
    </row>
    <row r="160" spans="2:11" ht="12.75">
      <c r="B160" s="43" t="s">
        <v>425</v>
      </c>
      <c r="C160" s="9"/>
      <c r="E160" s="9"/>
      <c r="F160" s="56"/>
      <c r="G160" s="9"/>
      <c r="H160" s="9"/>
      <c r="I160" s="9"/>
      <c r="J160" s="9"/>
      <c r="K160" s="9"/>
    </row>
    <row r="161" spans="2:11" ht="12.75">
      <c r="B161" s="43" t="s">
        <v>19</v>
      </c>
      <c r="C161" s="9"/>
      <c r="D161" s="57" t="s">
        <v>132</v>
      </c>
      <c r="E161" s="9"/>
      <c r="F161" s="9"/>
      <c r="G161" s="9"/>
      <c r="H161" s="9"/>
      <c r="I161" s="9"/>
      <c r="J161" s="9"/>
      <c r="K161" s="9"/>
    </row>
    <row r="162" spans="2:11" ht="12.75">
      <c r="B162" s="43" t="s">
        <v>312</v>
      </c>
      <c r="C162" s="9"/>
      <c r="D162" s="42" t="s">
        <v>593</v>
      </c>
      <c r="E162" s="9"/>
      <c r="F162" s="9"/>
      <c r="G162" s="9"/>
      <c r="H162" s="9"/>
      <c r="I162" s="9"/>
      <c r="J162" s="9"/>
      <c r="K162" s="9"/>
    </row>
    <row r="163" spans="2:11" ht="12.75">
      <c r="B163" s="216" t="str">
        <f>B4</f>
        <v>For the Fiscal Year Ended June 30, 2017</v>
      </c>
      <c r="C163" s="9"/>
      <c r="D163" s="52" t="s">
        <v>20</v>
      </c>
      <c r="E163" s="9"/>
      <c r="F163" s="9"/>
      <c r="G163" s="9"/>
      <c r="H163" s="9"/>
      <c r="I163" s="9"/>
      <c r="J163" s="9"/>
      <c r="K163" s="9"/>
    </row>
    <row r="164" spans="2:11" ht="26.25">
      <c r="B164" s="121" t="s">
        <v>26</v>
      </c>
      <c r="C164" s="161" t="s">
        <v>354</v>
      </c>
      <c r="D164" s="162"/>
      <c r="E164" s="9"/>
      <c r="F164" s="9"/>
      <c r="G164" s="9"/>
      <c r="H164" s="9"/>
      <c r="I164" s="9"/>
      <c r="J164" s="9"/>
      <c r="K164" s="9"/>
    </row>
    <row r="165" spans="2:11" ht="12.75">
      <c r="B165" s="53" t="s">
        <v>151</v>
      </c>
      <c r="C165" s="54"/>
      <c r="D165" s="74"/>
      <c r="E165" s="9"/>
      <c r="F165" s="9"/>
      <c r="G165" s="9"/>
      <c r="H165" s="9"/>
      <c r="I165" s="9"/>
      <c r="J165" s="9"/>
      <c r="K165" s="9"/>
    </row>
    <row r="166" spans="2:11" ht="18.75" customHeight="1">
      <c r="B166" s="20" t="s">
        <v>235</v>
      </c>
      <c r="C166" s="17">
        <v>3261</v>
      </c>
      <c r="D166" s="39">
        <v>2252428.86</v>
      </c>
      <c r="E166" s="9"/>
      <c r="F166" s="9"/>
      <c r="G166" s="9"/>
      <c r="H166" s="9"/>
      <c r="I166" s="9"/>
      <c r="J166" s="9"/>
      <c r="K166" s="9"/>
    </row>
    <row r="167" spans="2:11" ht="18.75" customHeight="1">
      <c r="B167" s="20" t="s">
        <v>236</v>
      </c>
      <c r="C167" s="17">
        <v>3262</v>
      </c>
      <c r="D167" s="39">
        <v>760454.87</v>
      </c>
      <c r="E167" s="9"/>
      <c r="F167" s="9"/>
      <c r="G167" s="9"/>
      <c r="H167" s="9"/>
      <c r="I167" s="9"/>
      <c r="J167" s="9"/>
      <c r="K167" s="9"/>
    </row>
    <row r="168" spans="2:11" ht="18.75" customHeight="1">
      <c r="B168" s="20" t="s">
        <v>385</v>
      </c>
      <c r="C168" s="17">
        <v>3263</v>
      </c>
      <c r="D168" s="39">
        <v>231412.24</v>
      </c>
      <c r="E168" s="9"/>
      <c r="F168" s="9"/>
      <c r="G168" s="9"/>
      <c r="H168" s="9"/>
      <c r="I168" s="9"/>
      <c r="J168" s="9"/>
      <c r="K168" s="9"/>
    </row>
    <row r="169" spans="2:11" ht="18.75" customHeight="1">
      <c r="B169" s="20" t="s">
        <v>237</v>
      </c>
      <c r="C169" s="17">
        <v>3264</v>
      </c>
      <c r="D169" s="39"/>
      <c r="E169" s="9"/>
      <c r="F169" s="9"/>
      <c r="G169" s="9"/>
      <c r="H169" s="9"/>
      <c r="I169" s="9"/>
      <c r="J169" s="9"/>
      <c r="K169" s="9"/>
    </row>
    <row r="170" spans="2:11" ht="18.75" customHeight="1">
      <c r="B170" s="20" t="s">
        <v>575</v>
      </c>
      <c r="C170" s="17">
        <v>3265</v>
      </c>
      <c r="D170" s="39">
        <v>276788</v>
      </c>
      <c r="E170" s="9"/>
      <c r="F170" s="9"/>
      <c r="G170" s="9"/>
      <c r="H170" s="9"/>
      <c r="I170" s="9"/>
      <c r="J170" s="9"/>
      <c r="K170" s="9"/>
    </row>
    <row r="171" spans="2:11" ht="18.75" customHeight="1">
      <c r="B171" s="20" t="s">
        <v>238</v>
      </c>
      <c r="C171" s="17">
        <v>3266</v>
      </c>
      <c r="D171" s="39"/>
      <c r="E171" s="9"/>
      <c r="F171" s="9"/>
      <c r="G171" s="9"/>
      <c r="H171" s="9"/>
      <c r="I171" s="9"/>
      <c r="J171" s="9"/>
      <c r="K171" s="9"/>
    </row>
    <row r="172" spans="2:11" ht="18.75" customHeight="1">
      <c r="B172" s="20" t="s">
        <v>318</v>
      </c>
      <c r="C172" s="17">
        <v>3267</v>
      </c>
      <c r="D172" s="39">
        <v>96081.75</v>
      </c>
      <c r="E172" s="9"/>
      <c r="F172" s="9"/>
      <c r="G172" s="9"/>
      <c r="H172" s="9"/>
      <c r="I172" s="9"/>
      <c r="J172" s="9"/>
      <c r="K172" s="9"/>
    </row>
    <row r="173" spans="2:11" ht="18.75" customHeight="1">
      <c r="B173" s="20" t="s">
        <v>317</v>
      </c>
      <c r="C173" s="17">
        <v>3268</v>
      </c>
      <c r="D173" s="39"/>
      <c r="E173" s="9"/>
      <c r="F173" s="9"/>
      <c r="G173" s="9"/>
      <c r="H173" s="9"/>
      <c r="I173" s="9"/>
      <c r="J173" s="9"/>
      <c r="K173" s="9"/>
    </row>
    <row r="174" spans="2:11" ht="18.75" customHeight="1">
      <c r="B174" s="20" t="s">
        <v>285</v>
      </c>
      <c r="C174" s="17">
        <v>3269</v>
      </c>
      <c r="D174" s="39"/>
      <c r="E174" s="9"/>
      <c r="F174" s="9"/>
      <c r="G174" s="9"/>
      <c r="H174" s="9"/>
      <c r="I174" s="9"/>
      <c r="J174" s="9"/>
      <c r="K174" s="9"/>
    </row>
    <row r="175" spans="2:11" ht="18.75" customHeight="1">
      <c r="B175" s="20" t="s">
        <v>169</v>
      </c>
      <c r="C175" s="17">
        <v>3280</v>
      </c>
      <c r="D175" s="39"/>
      <c r="E175" s="9"/>
      <c r="F175" s="9"/>
      <c r="G175" s="9"/>
      <c r="H175" s="9"/>
      <c r="I175" s="9"/>
      <c r="J175" s="9"/>
      <c r="K175" s="9"/>
    </row>
    <row r="176" spans="2:11" ht="18.75" customHeight="1">
      <c r="B176" s="20" t="s">
        <v>79</v>
      </c>
      <c r="C176" s="17">
        <v>3299</v>
      </c>
      <c r="D176" s="39"/>
      <c r="E176" s="9"/>
      <c r="F176" s="9"/>
      <c r="G176" s="9"/>
      <c r="H176" s="9"/>
      <c r="I176" s="9"/>
      <c r="J176" s="9"/>
      <c r="K176" s="9"/>
    </row>
    <row r="177" spans="2:11" ht="18.75" customHeight="1">
      <c r="B177" s="20" t="s">
        <v>170</v>
      </c>
      <c r="C177" s="19">
        <v>3200</v>
      </c>
      <c r="D177" s="100">
        <f>ROUND(SUM(D166:D176),2)</f>
        <v>3617165.72</v>
      </c>
      <c r="E177" s="55"/>
      <c r="F177" s="9"/>
      <c r="G177" s="9"/>
      <c r="H177" s="9"/>
      <c r="I177" s="9"/>
      <c r="J177" s="9"/>
      <c r="K177" s="9"/>
    </row>
    <row r="178" spans="2:11" ht="12.75">
      <c r="B178" s="53" t="s">
        <v>4</v>
      </c>
      <c r="C178" s="54"/>
      <c r="D178" s="71"/>
      <c r="E178" s="9"/>
      <c r="F178" s="9"/>
      <c r="G178" s="9"/>
      <c r="H178" s="9"/>
      <c r="I178" s="9"/>
      <c r="J178" s="9"/>
      <c r="K178" s="9"/>
    </row>
    <row r="179" spans="2:11" ht="18.75" customHeight="1">
      <c r="B179" s="20" t="s">
        <v>239</v>
      </c>
      <c r="C179" s="17">
        <v>3337</v>
      </c>
      <c r="D179" s="39">
        <v>24640</v>
      </c>
      <c r="E179" s="9"/>
      <c r="F179" s="9"/>
      <c r="G179" s="9"/>
      <c r="H179" s="9"/>
      <c r="I179" s="9"/>
      <c r="J179" s="9"/>
      <c r="K179" s="9"/>
    </row>
    <row r="180" spans="2:11" ht="18.75" customHeight="1">
      <c r="B180" s="20" t="s">
        <v>240</v>
      </c>
      <c r="C180" s="17">
        <v>3338</v>
      </c>
      <c r="D180" s="39">
        <v>29018</v>
      </c>
      <c r="E180" s="9"/>
      <c r="F180" s="9"/>
      <c r="G180" s="9"/>
      <c r="H180" s="9"/>
      <c r="I180" s="9"/>
      <c r="J180" s="9"/>
      <c r="K180" s="9"/>
    </row>
    <row r="181" spans="2:11" ht="18.75" customHeight="1">
      <c r="B181" s="20" t="s">
        <v>580</v>
      </c>
      <c r="C181" s="17">
        <v>3380</v>
      </c>
      <c r="D181" s="39"/>
      <c r="E181" s="9"/>
      <c r="F181" s="9"/>
      <c r="G181" s="9"/>
      <c r="H181" s="9"/>
      <c r="I181" s="9"/>
      <c r="J181" s="9"/>
      <c r="K181" s="9"/>
    </row>
    <row r="182" spans="2:11" ht="18.75" customHeight="1">
      <c r="B182" s="20" t="s">
        <v>241</v>
      </c>
      <c r="C182" s="17">
        <v>3399</v>
      </c>
      <c r="D182" s="39">
        <v>88</v>
      </c>
      <c r="E182" s="9"/>
      <c r="F182" s="9"/>
      <c r="G182" s="9"/>
      <c r="H182" s="9"/>
      <c r="I182" s="9"/>
      <c r="J182" s="9"/>
      <c r="K182" s="9"/>
    </row>
    <row r="183" spans="2:11" ht="18.75" customHeight="1">
      <c r="B183" s="20" t="s">
        <v>182</v>
      </c>
      <c r="C183" s="19">
        <v>3300</v>
      </c>
      <c r="D183" s="100">
        <f>ROUND(SUM(D179:D182),2)</f>
        <v>53746</v>
      </c>
      <c r="E183" s="55"/>
      <c r="F183" s="9"/>
      <c r="G183" s="9"/>
      <c r="H183" s="9"/>
      <c r="I183" s="9"/>
      <c r="J183" s="9"/>
      <c r="K183" s="9"/>
    </row>
    <row r="184" spans="2:11" ht="12.75">
      <c r="B184" s="53" t="s">
        <v>5</v>
      </c>
      <c r="C184" s="54"/>
      <c r="D184" s="71"/>
      <c r="E184" s="9"/>
      <c r="F184" s="9"/>
      <c r="G184" s="9"/>
      <c r="H184" s="9"/>
      <c r="I184" s="9"/>
      <c r="J184" s="9"/>
      <c r="K184" s="9"/>
    </row>
    <row r="185" spans="2:11" ht="18.75" customHeight="1">
      <c r="B185" s="20" t="s">
        <v>31</v>
      </c>
      <c r="C185" s="17">
        <v>3431</v>
      </c>
      <c r="D185" s="39">
        <v>156.35</v>
      </c>
      <c r="E185" s="9"/>
      <c r="F185" s="9"/>
      <c r="G185" s="9"/>
      <c r="H185" s="9"/>
      <c r="I185" s="9"/>
      <c r="J185" s="9"/>
      <c r="K185" s="9"/>
    </row>
    <row r="186" spans="2:11" ht="18.75" customHeight="1">
      <c r="B186" s="20" t="s">
        <v>81</v>
      </c>
      <c r="C186" s="17">
        <v>3432</v>
      </c>
      <c r="D186" s="39"/>
      <c r="E186" s="9"/>
      <c r="F186" s="9"/>
      <c r="G186" s="9"/>
      <c r="H186" s="9"/>
      <c r="I186" s="9"/>
      <c r="J186" s="9"/>
      <c r="K186" s="9"/>
    </row>
    <row r="187" spans="2:11" ht="18.75" customHeight="1">
      <c r="B187" s="20" t="s">
        <v>129</v>
      </c>
      <c r="C187" s="17">
        <v>3433</v>
      </c>
      <c r="D187" s="39"/>
      <c r="E187" s="9"/>
      <c r="F187" s="9"/>
      <c r="G187" s="9"/>
      <c r="H187" s="9"/>
      <c r="I187" s="9"/>
      <c r="J187" s="9"/>
      <c r="K187" s="9"/>
    </row>
    <row r="188" spans="2:11" ht="18.75" customHeight="1">
      <c r="B188" s="20" t="s">
        <v>440</v>
      </c>
      <c r="C188" s="17">
        <v>3440</v>
      </c>
      <c r="D188" s="39"/>
      <c r="E188" s="9"/>
      <c r="F188" s="9"/>
      <c r="G188" s="9"/>
      <c r="H188" s="9"/>
      <c r="I188" s="9"/>
      <c r="J188" s="9"/>
      <c r="K188" s="9"/>
    </row>
    <row r="189" spans="2:11" ht="18.75" customHeight="1">
      <c r="B189" s="20" t="s">
        <v>242</v>
      </c>
      <c r="C189" s="17">
        <v>3451</v>
      </c>
      <c r="D189" s="39">
        <v>341064.4</v>
      </c>
      <c r="E189" s="9"/>
      <c r="F189" s="9"/>
      <c r="G189" s="9"/>
      <c r="H189" s="9"/>
      <c r="I189" s="9"/>
      <c r="J189" s="9"/>
      <c r="K189" s="9"/>
    </row>
    <row r="190" spans="2:11" ht="18.75" customHeight="1">
      <c r="B190" s="20" t="s">
        <v>243</v>
      </c>
      <c r="C190" s="17">
        <v>3452</v>
      </c>
      <c r="D190" s="39"/>
      <c r="E190" s="9"/>
      <c r="F190" s="9"/>
      <c r="G190" s="9"/>
      <c r="H190" s="9"/>
      <c r="I190" s="9"/>
      <c r="J190" s="9"/>
      <c r="K190" s="9"/>
    </row>
    <row r="191" spans="2:11" ht="18.75" customHeight="1">
      <c r="B191" s="20" t="s">
        <v>244</v>
      </c>
      <c r="C191" s="17">
        <v>3453</v>
      </c>
      <c r="D191" s="39"/>
      <c r="E191" s="9"/>
      <c r="F191" s="9"/>
      <c r="G191" s="9"/>
      <c r="H191" s="9"/>
      <c r="I191" s="9"/>
      <c r="J191" s="9"/>
      <c r="K191" s="9"/>
    </row>
    <row r="192" spans="2:11" ht="18.75" customHeight="1">
      <c r="B192" s="20" t="s">
        <v>625</v>
      </c>
      <c r="C192" s="17">
        <v>3454</v>
      </c>
      <c r="D192" s="39"/>
      <c r="E192" s="9"/>
      <c r="F192" s="9"/>
      <c r="G192" s="9"/>
      <c r="H192" s="9"/>
      <c r="I192" s="9"/>
      <c r="J192" s="9"/>
      <c r="K192" s="9"/>
    </row>
    <row r="193" spans="2:11" ht="18.75" customHeight="1">
      <c r="B193" s="20" t="s">
        <v>245</v>
      </c>
      <c r="C193" s="17">
        <v>3455</v>
      </c>
      <c r="D193" s="39"/>
      <c r="E193" s="9"/>
      <c r="F193" s="9"/>
      <c r="G193" s="9"/>
      <c r="H193" s="9"/>
      <c r="I193" s="9"/>
      <c r="J193" s="9"/>
      <c r="K193" s="9"/>
    </row>
    <row r="194" spans="2:11" ht="18.75" customHeight="1">
      <c r="B194" s="20" t="s">
        <v>246</v>
      </c>
      <c r="C194" s="17">
        <v>3456</v>
      </c>
      <c r="D194" s="39"/>
      <c r="E194" s="9"/>
      <c r="F194" s="9"/>
      <c r="G194" s="9"/>
      <c r="H194" s="9"/>
      <c r="I194" s="9"/>
      <c r="J194" s="9"/>
      <c r="K194" s="9"/>
    </row>
    <row r="195" spans="2:11" ht="18.75" customHeight="1">
      <c r="B195" s="20" t="s">
        <v>146</v>
      </c>
      <c r="C195" s="17">
        <v>3495</v>
      </c>
      <c r="D195" s="39">
        <v>19789.63</v>
      </c>
      <c r="E195" s="9"/>
      <c r="F195" s="9"/>
      <c r="G195" s="9"/>
      <c r="H195" s="9"/>
      <c r="I195" s="9"/>
      <c r="J195" s="9"/>
      <c r="K195" s="9"/>
    </row>
    <row r="196" spans="2:11" ht="18.75" customHeight="1">
      <c r="B196" s="20" t="s">
        <v>199</v>
      </c>
      <c r="C196" s="17">
        <v>3497</v>
      </c>
      <c r="D196" s="22"/>
      <c r="E196" s="9"/>
      <c r="F196" s="9"/>
      <c r="G196" s="9"/>
      <c r="H196" s="9"/>
      <c r="I196" s="9"/>
      <c r="J196" s="9"/>
      <c r="K196" s="9"/>
    </row>
    <row r="197" spans="2:11" ht="18.75" customHeight="1">
      <c r="B197" s="20" t="s">
        <v>201</v>
      </c>
      <c r="C197" s="19">
        <v>3400</v>
      </c>
      <c r="D197" s="100">
        <f>ROUND(SUM(D185:D196),2)</f>
        <v>361010.38</v>
      </c>
      <c r="E197" s="55"/>
      <c r="F197" s="9"/>
      <c r="G197" s="9"/>
      <c r="H197" s="9"/>
      <c r="I197" s="9"/>
      <c r="J197" s="9"/>
      <c r="K197" s="9"/>
    </row>
    <row r="198" spans="2:11" ht="18.75" customHeight="1">
      <c r="B198" s="18" t="s">
        <v>202</v>
      </c>
      <c r="C198" s="19">
        <v>3000</v>
      </c>
      <c r="D198" s="104">
        <f>ROUND(D177+D183+D197,2)</f>
        <v>4031922.1</v>
      </c>
      <c r="E198" s="55"/>
      <c r="F198" s="9"/>
      <c r="G198" s="9"/>
      <c r="H198" s="9"/>
      <c r="I198" s="9"/>
      <c r="J198" s="9"/>
      <c r="K198" s="9"/>
    </row>
    <row r="199" spans="2:11" ht="12.75">
      <c r="B199" s="49"/>
      <c r="C199" s="9"/>
      <c r="D199" s="9"/>
      <c r="E199" s="9"/>
      <c r="F199" s="9"/>
      <c r="G199" s="9"/>
      <c r="H199" s="9"/>
      <c r="I199" s="9"/>
      <c r="J199" s="9"/>
      <c r="K199" s="9"/>
    </row>
    <row r="200" spans="2:11" ht="12.75">
      <c r="B200" s="49" t="s">
        <v>21</v>
      </c>
      <c r="C200" s="9"/>
      <c r="D200" s="9"/>
      <c r="E200" s="9"/>
      <c r="F200" s="9"/>
      <c r="G200" s="9"/>
      <c r="H200" s="9"/>
      <c r="I200" s="9"/>
      <c r="J200" s="9"/>
      <c r="K200" s="9"/>
    </row>
    <row r="201" spans="2:11" ht="12.75">
      <c r="B201" s="9"/>
      <c r="C201" s="9"/>
      <c r="D201" s="9"/>
      <c r="E201" s="9"/>
      <c r="F201" s="9"/>
      <c r="G201" s="9"/>
      <c r="H201" s="9"/>
      <c r="I201" s="9"/>
      <c r="J201" s="9"/>
      <c r="K201" s="9"/>
    </row>
    <row r="202" spans="2:11" ht="12.75">
      <c r="B202" s="9"/>
      <c r="C202" s="9"/>
      <c r="D202" s="9"/>
      <c r="E202" s="9"/>
      <c r="F202" s="9"/>
      <c r="G202" s="9"/>
      <c r="H202" s="9"/>
      <c r="I202" s="9"/>
      <c r="J202" s="9"/>
      <c r="K202" s="9"/>
    </row>
    <row r="203" spans="1:11" ht="12.75">
      <c r="A203" s="1" t="s">
        <v>74</v>
      </c>
      <c r="B203" s="92" t="str">
        <f>$B$1</f>
        <v>DISTRICT SCHOOL BOARD OF OKEECHOBEE COUNTY</v>
      </c>
      <c r="C203" s="9"/>
      <c r="E203" s="9"/>
      <c r="F203" s="9"/>
      <c r="G203" s="9"/>
      <c r="H203" s="9"/>
      <c r="I203" s="9"/>
      <c r="J203" s="9"/>
      <c r="K203" s="9"/>
    </row>
    <row r="204" spans="2:11" ht="12.75">
      <c r="B204" s="43" t="s">
        <v>428</v>
      </c>
      <c r="C204" s="9"/>
      <c r="E204" s="9"/>
      <c r="F204" s="9"/>
      <c r="G204" s="9"/>
      <c r="H204" s="9"/>
      <c r="I204" s="9"/>
      <c r="J204" s="9"/>
      <c r="K204" s="9"/>
    </row>
    <row r="205" spans="2:11" ht="12.75">
      <c r="B205" s="43" t="s">
        <v>19</v>
      </c>
      <c r="C205" s="9"/>
      <c r="D205" s="57" t="s">
        <v>132</v>
      </c>
      <c r="E205" s="9"/>
      <c r="F205" s="9"/>
      <c r="G205" s="9"/>
      <c r="H205" s="9"/>
      <c r="I205" s="9"/>
      <c r="J205" s="9"/>
      <c r="K205" s="9"/>
    </row>
    <row r="206" spans="2:11" ht="12.75">
      <c r="B206" s="43" t="s">
        <v>314</v>
      </c>
      <c r="C206" s="9"/>
      <c r="D206" s="42" t="s">
        <v>594</v>
      </c>
      <c r="E206" s="9"/>
      <c r="F206" s="9"/>
      <c r="G206" s="9"/>
      <c r="H206" s="9"/>
      <c r="I206" s="9"/>
      <c r="J206" s="9"/>
      <c r="K206" s="9"/>
    </row>
    <row r="207" spans="2:11" ht="12.75">
      <c r="B207" s="216" t="str">
        <f>B4</f>
        <v>For the Fiscal Year Ended June 30, 2017</v>
      </c>
      <c r="C207" s="9"/>
      <c r="D207" s="52" t="s">
        <v>20</v>
      </c>
      <c r="E207" s="9"/>
      <c r="F207" s="9"/>
      <c r="G207" s="9"/>
      <c r="H207" s="9"/>
      <c r="I207" s="9"/>
      <c r="J207" s="9"/>
      <c r="K207" s="9"/>
    </row>
    <row r="208" spans="2:11" ht="26.25">
      <c r="B208" s="121" t="s">
        <v>147</v>
      </c>
      <c r="C208" s="161" t="s">
        <v>354</v>
      </c>
      <c r="D208" s="163"/>
      <c r="E208" s="9"/>
      <c r="F208" s="9"/>
      <c r="G208" s="9"/>
      <c r="H208" s="9"/>
      <c r="I208" s="9"/>
      <c r="J208" s="9"/>
      <c r="K208" s="9"/>
    </row>
    <row r="209" spans="2:11" ht="18.75" customHeight="1">
      <c r="B209" s="16" t="s">
        <v>8</v>
      </c>
      <c r="C209" s="17">
        <v>100</v>
      </c>
      <c r="D209" s="39">
        <v>1195621.19</v>
      </c>
      <c r="E209" s="9"/>
      <c r="F209" s="9"/>
      <c r="G209" s="9"/>
      <c r="H209" s="9"/>
      <c r="I209" s="9"/>
      <c r="J209" s="9"/>
      <c r="K209" s="9"/>
    </row>
    <row r="210" spans="2:11" ht="18.75" customHeight="1">
      <c r="B210" s="16" t="s">
        <v>55</v>
      </c>
      <c r="C210" s="17">
        <v>200</v>
      </c>
      <c r="D210" s="39">
        <v>517206.73</v>
      </c>
      <c r="E210" s="9"/>
      <c r="F210" s="55"/>
      <c r="G210" s="9"/>
      <c r="H210" s="9"/>
      <c r="I210" s="9"/>
      <c r="J210" s="9"/>
      <c r="K210" s="9"/>
    </row>
    <row r="211" spans="2:11" ht="18.75" customHeight="1">
      <c r="B211" s="16" t="s">
        <v>56</v>
      </c>
      <c r="C211" s="17">
        <v>300</v>
      </c>
      <c r="D211" s="39">
        <v>99642.89</v>
      </c>
      <c r="E211" s="9"/>
      <c r="F211" s="55"/>
      <c r="G211" s="9"/>
      <c r="H211" s="9"/>
      <c r="I211" s="9"/>
      <c r="J211" s="9"/>
      <c r="K211" s="9"/>
    </row>
    <row r="212" spans="2:11" ht="18.75" customHeight="1">
      <c r="B212" s="16" t="s">
        <v>57</v>
      </c>
      <c r="C212" s="17">
        <v>400</v>
      </c>
      <c r="D212" s="39">
        <v>562.16</v>
      </c>
      <c r="E212" s="9"/>
      <c r="F212" s="55"/>
      <c r="G212" s="9"/>
      <c r="H212" s="9"/>
      <c r="I212" s="9"/>
      <c r="J212" s="9"/>
      <c r="K212" s="9"/>
    </row>
    <row r="213" spans="2:11" ht="18.75" customHeight="1">
      <c r="B213" s="16" t="s">
        <v>58</v>
      </c>
      <c r="C213" s="17">
        <v>500</v>
      </c>
      <c r="D213" s="39">
        <v>2100080.92</v>
      </c>
      <c r="E213" s="9"/>
      <c r="F213" s="55"/>
      <c r="G213" s="9"/>
      <c r="H213" s="9"/>
      <c r="I213" s="9"/>
      <c r="J213" s="9"/>
      <c r="K213" s="9"/>
    </row>
    <row r="214" spans="2:11" ht="18.75" customHeight="1">
      <c r="B214" s="16" t="s">
        <v>247</v>
      </c>
      <c r="C214" s="17">
        <v>600</v>
      </c>
      <c r="D214" s="39">
        <v>214.87</v>
      </c>
      <c r="E214" s="9"/>
      <c r="F214" s="55"/>
      <c r="G214" s="9"/>
      <c r="H214" s="9"/>
      <c r="I214" s="9"/>
      <c r="J214" s="9"/>
      <c r="K214" s="9"/>
    </row>
    <row r="215" spans="2:11" ht="18.75" customHeight="1">
      <c r="B215" s="16" t="s">
        <v>7</v>
      </c>
      <c r="C215" s="17">
        <v>700</v>
      </c>
      <c r="D215" s="39">
        <v>115511.11</v>
      </c>
      <c r="E215" s="9"/>
      <c r="F215" s="55"/>
      <c r="G215" s="9"/>
      <c r="H215" s="9"/>
      <c r="I215" s="9"/>
      <c r="J215" s="9"/>
      <c r="K215" s="9"/>
    </row>
    <row r="216" spans="2:11" ht="18.75" customHeight="1">
      <c r="B216" s="16" t="s">
        <v>248</v>
      </c>
      <c r="C216" s="17">
        <v>600</v>
      </c>
      <c r="D216" s="39">
        <v>61863.51</v>
      </c>
      <c r="E216" s="56">
        <v>9300</v>
      </c>
      <c r="F216" s="164" t="s">
        <v>260</v>
      </c>
      <c r="G216" s="9"/>
      <c r="H216" s="9"/>
      <c r="I216" s="9"/>
      <c r="J216" s="9"/>
      <c r="K216" s="9"/>
    </row>
    <row r="217" spans="2:11" ht="18.75" customHeight="1">
      <c r="B217" s="18" t="s">
        <v>220</v>
      </c>
      <c r="C217" s="19"/>
      <c r="D217" s="104">
        <f>ROUND(SUM(D209:D216),2)</f>
        <v>4090703.38</v>
      </c>
      <c r="E217" s="9"/>
      <c r="F217" s="9"/>
      <c r="G217" s="9"/>
      <c r="H217" s="9"/>
      <c r="I217" s="9"/>
      <c r="J217" s="9"/>
      <c r="K217" s="9"/>
    </row>
    <row r="218" spans="2:11" ht="18.75" customHeight="1">
      <c r="B218" s="18" t="s">
        <v>14</v>
      </c>
      <c r="C218" s="19"/>
      <c r="D218" s="104">
        <f>ROUND(D198-D217,2)</f>
        <v>-58781.28</v>
      </c>
      <c r="E218" s="9"/>
      <c r="F218" s="9"/>
      <c r="G218" s="9"/>
      <c r="H218" s="9"/>
      <c r="I218" s="9"/>
      <c r="J218" s="9"/>
      <c r="K218" s="9"/>
    </row>
    <row r="219" spans="2:11" ht="26.25">
      <c r="B219" s="123" t="s">
        <v>353</v>
      </c>
      <c r="C219" s="62"/>
      <c r="D219" s="104"/>
      <c r="E219" s="9"/>
      <c r="F219" s="55"/>
      <c r="G219" s="9"/>
      <c r="H219" s="9"/>
      <c r="I219" s="9"/>
      <c r="J219" s="9"/>
      <c r="K219" s="9"/>
    </row>
    <row r="220" spans="2:11" ht="18.75" customHeight="1">
      <c r="B220" s="16" t="s">
        <v>144</v>
      </c>
      <c r="C220" s="17">
        <v>3720</v>
      </c>
      <c r="D220" s="21"/>
      <c r="E220" s="9"/>
      <c r="F220" s="55"/>
      <c r="G220" s="9"/>
      <c r="H220" s="9"/>
      <c r="I220" s="9"/>
      <c r="J220" s="9"/>
      <c r="K220" s="9"/>
    </row>
    <row r="221" spans="2:11" ht="18.75" customHeight="1">
      <c r="B221" s="16" t="s">
        <v>320</v>
      </c>
      <c r="C221" s="17">
        <v>3730</v>
      </c>
      <c r="D221" s="21"/>
      <c r="E221" s="9"/>
      <c r="F221" s="9"/>
      <c r="G221" s="9"/>
      <c r="H221" s="9"/>
      <c r="I221" s="9"/>
      <c r="J221" s="9"/>
      <c r="K221" s="9"/>
    </row>
    <row r="222" spans="2:11" ht="18.75" customHeight="1">
      <c r="B222" s="16" t="s">
        <v>16</v>
      </c>
      <c r="C222" s="17">
        <v>3740</v>
      </c>
      <c r="D222" s="21"/>
      <c r="E222" s="9"/>
      <c r="F222" s="9"/>
      <c r="G222" s="9"/>
      <c r="H222" s="9"/>
      <c r="I222" s="9"/>
      <c r="J222" s="9"/>
      <c r="K222" s="9"/>
    </row>
    <row r="223" spans="2:11" ht="12.75">
      <c r="B223" s="53" t="s">
        <v>17</v>
      </c>
      <c r="C223" s="54"/>
      <c r="D223" s="71"/>
      <c r="E223" s="9"/>
      <c r="F223" s="55"/>
      <c r="G223" s="9"/>
      <c r="H223" s="9"/>
      <c r="I223" s="9"/>
      <c r="J223" s="9"/>
      <c r="K223" s="9"/>
    </row>
    <row r="224" spans="2:11" ht="18.75" customHeight="1">
      <c r="B224" s="20" t="s">
        <v>249</v>
      </c>
      <c r="C224" s="17">
        <v>3610</v>
      </c>
      <c r="D224" s="39">
        <v>12965.07</v>
      </c>
      <c r="E224" s="9"/>
      <c r="F224" s="55"/>
      <c r="G224" s="9"/>
      <c r="H224" s="9"/>
      <c r="I224" s="9"/>
      <c r="J224" s="9"/>
      <c r="K224" s="9"/>
    </row>
    <row r="225" spans="2:11" ht="18.75" customHeight="1">
      <c r="B225" s="20" t="s">
        <v>221</v>
      </c>
      <c r="C225" s="17">
        <v>3620</v>
      </c>
      <c r="D225" s="39"/>
      <c r="E225" s="9"/>
      <c r="F225" s="55"/>
      <c r="G225" s="9"/>
      <c r="H225" s="9"/>
      <c r="I225" s="9"/>
      <c r="J225" s="9"/>
      <c r="K225" s="9"/>
    </row>
    <row r="226" spans="2:11" ht="18.75" customHeight="1">
      <c r="B226" s="20" t="s">
        <v>222</v>
      </c>
      <c r="C226" s="17">
        <v>3630</v>
      </c>
      <c r="D226" s="39"/>
      <c r="E226" s="9"/>
      <c r="F226" s="55"/>
      <c r="G226" s="9"/>
      <c r="H226" s="9"/>
      <c r="I226" s="9"/>
      <c r="J226" s="9"/>
      <c r="K226" s="9"/>
    </row>
    <row r="227" spans="2:11" ht="18.75" customHeight="1">
      <c r="B227" s="20" t="s">
        <v>250</v>
      </c>
      <c r="C227" s="17">
        <v>3650</v>
      </c>
      <c r="D227" s="22"/>
      <c r="E227" s="9"/>
      <c r="F227" s="55"/>
      <c r="G227" s="9"/>
      <c r="H227" s="9"/>
      <c r="I227" s="9"/>
      <c r="J227" s="9"/>
      <c r="K227" s="9"/>
    </row>
    <row r="228" spans="2:11" ht="18.75" customHeight="1">
      <c r="B228" s="20" t="s">
        <v>224</v>
      </c>
      <c r="C228" s="17">
        <v>3660</v>
      </c>
      <c r="D228" s="22"/>
      <c r="E228" s="9"/>
      <c r="F228" s="55"/>
      <c r="G228" s="9"/>
      <c r="H228" s="9"/>
      <c r="I228" s="9"/>
      <c r="J228" s="9"/>
      <c r="K228" s="9"/>
    </row>
    <row r="229" spans="2:11" ht="18.75" customHeight="1">
      <c r="B229" s="20" t="s">
        <v>225</v>
      </c>
      <c r="C229" s="17">
        <v>3670</v>
      </c>
      <c r="D229" s="21"/>
      <c r="E229" s="9"/>
      <c r="F229" s="55"/>
      <c r="G229" s="9"/>
      <c r="H229" s="9"/>
      <c r="I229" s="9"/>
      <c r="J229" s="9"/>
      <c r="K229" s="9"/>
    </row>
    <row r="230" spans="2:11" ht="18.75" customHeight="1">
      <c r="B230" s="20" t="s">
        <v>226</v>
      </c>
      <c r="C230" s="17">
        <v>3690</v>
      </c>
      <c r="D230" s="21"/>
      <c r="E230" s="9"/>
      <c r="F230" s="55"/>
      <c r="G230" s="9"/>
      <c r="H230" s="9"/>
      <c r="I230" s="9"/>
      <c r="J230" s="9"/>
      <c r="K230" s="9"/>
    </row>
    <row r="231" spans="2:11" ht="18.75" customHeight="1">
      <c r="B231" s="20" t="s">
        <v>227</v>
      </c>
      <c r="C231" s="19">
        <v>3600</v>
      </c>
      <c r="D231" s="104">
        <f>ROUND(SUM(D224:D230),2)</f>
        <v>12965.07</v>
      </c>
      <c r="E231" s="9"/>
      <c r="F231" s="55"/>
      <c r="G231" s="9"/>
      <c r="H231" s="9"/>
      <c r="I231" s="9"/>
      <c r="J231" s="9"/>
      <c r="K231" s="9"/>
    </row>
    <row r="232" spans="2:11" ht="12.75">
      <c r="B232" s="53" t="s">
        <v>18</v>
      </c>
      <c r="C232" s="54"/>
      <c r="D232" s="71"/>
      <c r="E232" s="9"/>
      <c r="F232" s="9"/>
      <c r="G232" s="9"/>
      <c r="H232" s="9"/>
      <c r="I232" s="9"/>
      <c r="J232" s="9"/>
      <c r="K232" s="9"/>
    </row>
    <row r="233" spans="2:11" ht="18.75" customHeight="1">
      <c r="B233" s="20" t="s">
        <v>251</v>
      </c>
      <c r="C233" s="17">
        <v>910</v>
      </c>
      <c r="D233" s="39"/>
      <c r="E233" s="9"/>
      <c r="F233" s="55"/>
      <c r="G233" s="9"/>
      <c r="H233" s="9"/>
      <c r="I233" s="9"/>
      <c r="J233" s="9"/>
      <c r="K233" s="9"/>
    </row>
    <row r="234" spans="2:11" ht="18.75" customHeight="1">
      <c r="B234" s="20" t="s">
        <v>228</v>
      </c>
      <c r="C234" s="17">
        <v>920</v>
      </c>
      <c r="D234" s="39"/>
      <c r="E234" s="9"/>
      <c r="F234" s="55"/>
      <c r="G234" s="9"/>
      <c r="H234" s="9"/>
      <c r="I234" s="9"/>
      <c r="J234" s="9"/>
      <c r="K234" s="9"/>
    </row>
    <row r="235" spans="2:11" ht="18.75" customHeight="1">
      <c r="B235" s="20" t="s">
        <v>229</v>
      </c>
      <c r="C235" s="17">
        <v>930</v>
      </c>
      <c r="D235" s="39"/>
      <c r="E235" s="9"/>
      <c r="F235" s="55"/>
      <c r="G235" s="9"/>
      <c r="H235" s="9"/>
      <c r="I235" s="9"/>
      <c r="J235" s="9"/>
      <c r="K235" s="9"/>
    </row>
    <row r="236" spans="2:11" ht="18.75" customHeight="1">
      <c r="B236" s="20" t="s">
        <v>250</v>
      </c>
      <c r="C236" s="17">
        <v>950</v>
      </c>
      <c r="D236" s="22"/>
      <c r="E236" s="9"/>
      <c r="F236" s="55"/>
      <c r="G236" s="9"/>
      <c r="H236" s="9"/>
      <c r="I236" s="9"/>
      <c r="J236" s="9"/>
      <c r="K236" s="9"/>
    </row>
    <row r="237" spans="2:11" ht="18.75" customHeight="1">
      <c r="B237" s="20" t="s">
        <v>231</v>
      </c>
      <c r="C237" s="17">
        <v>960</v>
      </c>
      <c r="D237" s="21"/>
      <c r="E237" s="9"/>
      <c r="F237" s="55"/>
      <c r="G237" s="9"/>
      <c r="H237" s="9"/>
      <c r="I237" s="9"/>
      <c r="J237" s="9"/>
      <c r="K237" s="9"/>
    </row>
    <row r="238" spans="2:11" ht="18.75" customHeight="1">
      <c r="B238" s="20" t="s">
        <v>232</v>
      </c>
      <c r="C238" s="17">
        <v>970</v>
      </c>
      <c r="D238" s="21"/>
      <c r="E238" s="9"/>
      <c r="F238" s="55"/>
      <c r="G238" s="9"/>
      <c r="H238" s="9"/>
      <c r="I238" s="9"/>
      <c r="J238" s="9"/>
      <c r="K238" s="9"/>
    </row>
    <row r="239" spans="2:11" ht="18.75" customHeight="1">
      <c r="B239" s="20" t="s">
        <v>233</v>
      </c>
      <c r="C239" s="17">
        <v>990</v>
      </c>
      <c r="D239" s="22"/>
      <c r="E239" s="9"/>
      <c r="F239" s="55"/>
      <c r="G239" s="9"/>
      <c r="H239" s="9"/>
      <c r="I239" s="9"/>
      <c r="J239" s="9"/>
      <c r="K239" s="9"/>
    </row>
    <row r="240" spans="2:11" ht="18.75" customHeight="1">
      <c r="B240" s="20" t="s">
        <v>234</v>
      </c>
      <c r="C240" s="19">
        <v>9700</v>
      </c>
      <c r="D240" s="104">
        <f>ROUND(SUM(D233:D239),2)</f>
        <v>0</v>
      </c>
      <c r="E240" s="9"/>
      <c r="F240" s="55"/>
      <c r="G240" s="9"/>
      <c r="H240" s="9"/>
      <c r="I240" s="9"/>
      <c r="J240" s="9"/>
      <c r="K240" s="9"/>
    </row>
    <row r="241" spans="2:11" ht="18.75" customHeight="1">
      <c r="B241" s="18" t="s">
        <v>126</v>
      </c>
      <c r="C241" s="19"/>
      <c r="D241" s="104">
        <f>ROUND(SUM(D220:D222)+D231+D240,2)</f>
        <v>12965.07</v>
      </c>
      <c r="E241" s="9"/>
      <c r="F241" s="9"/>
      <c r="G241" s="9"/>
      <c r="H241" s="9"/>
      <c r="I241" s="9"/>
      <c r="J241" s="9"/>
      <c r="K241" s="9"/>
    </row>
    <row r="242" spans="2:11" ht="18.75" customHeight="1">
      <c r="B242" s="18" t="s">
        <v>76</v>
      </c>
      <c r="C242" s="19"/>
      <c r="D242" s="104">
        <f>ROUND(D218+D241,2)</f>
        <v>-45816.21</v>
      </c>
      <c r="E242" s="9"/>
      <c r="F242" s="9"/>
      <c r="G242" s="9"/>
      <c r="H242" s="9"/>
      <c r="I242" s="9"/>
      <c r="J242" s="9"/>
      <c r="K242" s="9"/>
    </row>
    <row r="243" spans="2:11" ht="18.75" customHeight="1">
      <c r="B243" s="26" t="str">
        <f>B146</f>
        <v>Fund Balance, July 1, 2016</v>
      </c>
      <c r="C243" s="31">
        <v>2800</v>
      </c>
      <c r="D243" s="21">
        <v>46004.67</v>
      </c>
      <c r="E243" s="9"/>
      <c r="F243" s="55"/>
      <c r="G243" s="9"/>
      <c r="H243" s="9"/>
      <c r="I243" s="9"/>
      <c r="J243" s="9"/>
      <c r="K243" s="9"/>
    </row>
    <row r="244" spans="2:11" ht="18.75" customHeight="1">
      <c r="B244" s="26" t="s">
        <v>22</v>
      </c>
      <c r="C244" s="31">
        <v>2891</v>
      </c>
      <c r="D244" s="21"/>
      <c r="E244" s="9"/>
      <c r="F244" s="55"/>
      <c r="G244" s="9"/>
      <c r="H244" s="9"/>
      <c r="I244" s="9"/>
      <c r="J244" s="9"/>
      <c r="K244" s="9"/>
    </row>
    <row r="245" spans="2:11" ht="12.75">
      <c r="B245" s="117" t="s">
        <v>292</v>
      </c>
      <c r="C245" s="118"/>
      <c r="D245" s="78"/>
      <c r="E245" s="9"/>
      <c r="F245" s="55"/>
      <c r="G245" s="9"/>
      <c r="H245" s="9"/>
      <c r="I245" s="9"/>
      <c r="J245" s="9"/>
      <c r="K245" s="9"/>
    </row>
    <row r="246" spans="2:11" ht="18.75" customHeight="1">
      <c r="B246" s="14" t="s">
        <v>293</v>
      </c>
      <c r="C246" s="64">
        <v>2710</v>
      </c>
      <c r="D246" s="21">
        <v>34992.97</v>
      </c>
      <c r="E246" s="9"/>
      <c r="F246" s="55"/>
      <c r="G246" s="9"/>
      <c r="H246" s="9"/>
      <c r="I246" s="9"/>
      <c r="J246" s="9"/>
      <c r="K246" s="9"/>
    </row>
    <row r="247" spans="2:11" ht="18.75" customHeight="1">
      <c r="B247" s="3" t="s">
        <v>294</v>
      </c>
      <c r="C247" s="31">
        <v>2720</v>
      </c>
      <c r="D247" s="39"/>
      <c r="E247" s="9"/>
      <c r="F247" s="55"/>
      <c r="G247" s="9"/>
      <c r="H247" s="9"/>
      <c r="I247" s="9"/>
      <c r="J247" s="9"/>
      <c r="K247" s="9"/>
    </row>
    <row r="248" spans="2:11" ht="18.75" customHeight="1">
      <c r="B248" s="3" t="s">
        <v>295</v>
      </c>
      <c r="C248" s="31">
        <v>2730</v>
      </c>
      <c r="D248" s="39"/>
      <c r="E248" s="9"/>
      <c r="F248" s="55"/>
      <c r="G248" s="9"/>
      <c r="H248" s="9"/>
      <c r="I248" s="9"/>
      <c r="J248" s="9"/>
      <c r="K248" s="9"/>
    </row>
    <row r="249" spans="2:11" ht="18.75" customHeight="1">
      <c r="B249" s="3" t="s">
        <v>296</v>
      </c>
      <c r="C249" s="31">
        <v>2740</v>
      </c>
      <c r="D249" s="39"/>
      <c r="E249" s="9"/>
      <c r="F249" s="55"/>
      <c r="G249" s="9"/>
      <c r="H249" s="9"/>
      <c r="I249" s="9"/>
      <c r="J249" s="9"/>
      <c r="K249" s="9"/>
    </row>
    <row r="250" spans="2:11" ht="18.75" customHeight="1">
      <c r="B250" s="3" t="s">
        <v>297</v>
      </c>
      <c r="C250" s="31">
        <v>2750</v>
      </c>
      <c r="D250" s="22">
        <v>-34804.51</v>
      </c>
      <c r="E250" s="9"/>
      <c r="F250" s="55"/>
      <c r="G250" s="9"/>
      <c r="H250" s="9"/>
      <c r="I250" s="9"/>
      <c r="J250" s="9"/>
      <c r="K250" s="9"/>
    </row>
    <row r="251" spans="2:11" ht="18.75" customHeight="1">
      <c r="B251" s="34" t="str">
        <f>B154</f>
        <v>Total Fund Balances, June 30, 2017</v>
      </c>
      <c r="C251" s="86">
        <v>2700</v>
      </c>
      <c r="D251" s="105">
        <f>ROUND(SUM(D246:D250),2)</f>
        <v>188.46</v>
      </c>
      <c r="E251" s="9"/>
      <c r="F251" s="55"/>
      <c r="G251" s="9"/>
      <c r="H251" s="9"/>
      <c r="I251" s="9"/>
      <c r="J251" s="9"/>
      <c r="K251" s="9"/>
    </row>
    <row r="252" spans="2:11" ht="12.75">
      <c r="B252" s="9"/>
      <c r="C252" s="9"/>
      <c r="D252" s="106"/>
      <c r="E252" s="9"/>
      <c r="F252" s="55"/>
      <c r="G252" s="9"/>
      <c r="H252" s="9"/>
      <c r="I252" s="9"/>
      <c r="J252" s="9"/>
      <c r="K252" s="9"/>
    </row>
    <row r="253" spans="2:11" ht="12.75">
      <c r="B253" s="49" t="s">
        <v>23</v>
      </c>
      <c r="C253" s="9"/>
      <c r="D253" s="9"/>
      <c r="E253" s="9"/>
      <c r="F253" s="9"/>
      <c r="G253" s="9"/>
      <c r="H253" s="9"/>
      <c r="I253" s="9"/>
      <c r="J253" s="9"/>
      <c r="K253" s="9"/>
    </row>
    <row r="254" spans="2:11" ht="12.75">
      <c r="B254" s="9"/>
      <c r="C254" s="9"/>
      <c r="D254" s="9"/>
      <c r="E254" s="9"/>
      <c r="F254" s="9"/>
      <c r="G254" s="9"/>
      <c r="H254" s="9"/>
      <c r="I254" s="9"/>
      <c r="J254" s="9"/>
      <c r="K254" s="9"/>
    </row>
    <row r="255" spans="2:11" ht="12.75">
      <c r="B255" s="9"/>
      <c r="C255" s="9"/>
      <c r="D255" s="9"/>
      <c r="E255" s="9"/>
      <c r="F255" s="9"/>
      <c r="G255" s="9"/>
      <c r="H255" s="9"/>
      <c r="I255" s="9"/>
      <c r="J255" s="9"/>
      <c r="K255" s="9"/>
    </row>
    <row r="256" spans="1:11" ht="12.75">
      <c r="A256" s="1" t="s">
        <v>75</v>
      </c>
      <c r="B256" s="92" t="str">
        <f>$B$1</f>
        <v>DISTRICT SCHOOL BOARD OF OKEECHOBEE COUNTY</v>
      </c>
      <c r="C256" s="9"/>
      <c r="E256" s="9"/>
      <c r="F256" s="9"/>
      <c r="G256" s="9"/>
      <c r="H256" s="9"/>
      <c r="I256" s="9"/>
      <c r="J256" s="9"/>
      <c r="K256" s="9"/>
    </row>
    <row r="257" spans="2:11" ht="12.75">
      <c r="B257" s="43" t="s">
        <v>427</v>
      </c>
      <c r="C257" s="9"/>
      <c r="E257" s="9"/>
      <c r="F257" s="9"/>
      <c r="G257" s="9"/>
      <c r="H257" s="9"/>
      <c r="I257" s="9"/>
      <c r="J257" s="9"/>
      <c r="K257" s="9"/>
    </row>
    <row r="258" spans="2:11" ht="12.75">
      <c r="B258" s="43" t="s">
        <v>19</v>
      </c>
      <c r="C258" s="9"/>
      <c r="D258" s="42" t="s">
        <v>133</v>
      </c>
      <c r="E258" s="9"/>
      <c r="F258" s="9"/>
      <c r="G258" s="9"/>
      <c r="H258" s="9"/>
      <c r="I258" s="9"/>
      <c r="J258" s="9"/>
      <c r="K258" s="9"/>
    </row>
    <row r="259" spans="2:11" ht="12.75">
      <c r="B259" s="43" t="s">
        <v>313</v>
      </c>
      <c r="C259" s="9"/>
      <c r="D259" s="42" t="s">
        <v>595</v>
      </c>
      <c r="E259" s="9"/>
      <c r="F259" s="9"/>
      <c r="G259" s="9"/>
      <c r="H259" s="9"/>
      <c r="I259" s="9"/>
      <c r="J259" s="9"/>
      <c r="K259" s="9"/>
    </row>
    <row r="260" spans="2:11" ht="12.75">
      <c r="B260" s="216" t="str">
        <f>B4</f>
        <v>For the Fiscal Year Ended June 30, 2017</v>
      </c>
      <c r="C260" s="9"/>
      <c r="D260" s="52" t="s">
        <v>24</v>
      </c>
      <c r="E260" s="9"/>
      <c r="F260" s="56"/>
      <c r="G260" s="9"/>
      <c r="H260" s="9"/>
      <c r="I260" s="9"/>
      <c r="J260" s="9"/>
      <c r="K260" s="9"/>
    </row>
    <row r="261" spans="2:11" ht="26.25">
      <c r="B261" s="121" t="s">
        <v>2</v>
      </c>
      <c r="C261" s="161" t="s">
        <v>354</v>
      </c>
      <c r="D261" s="163"/>
      <c r="E261" s="9"/>
      <c r="F261" s="9"/>
      <c r="G261" s="9"/>
      <c r="H261" s="9"/>
      <c r="I261" s="9"/>
      <c r="J261" s="9"/>
      <c r="K261" s="9"/>
    </row>
    <row r="262" spans="2:11" ht="12.75">
      <c r="B262" s="53" t="s">
        <v>3</v>
      </c>
      <c r="C262" s="165"/>
      <c r="D262" s="74"/>
      <c r="E262" s="9"/>
      <c r="F262" s="9"/>
      <c r="G262" s="9"/>
      <c r="H262" s="9"/>
      <c r="I262" s="9"/>
      <c r="J262" s="9"/>
      <c r="K262" s="9"/>
    </row>
    <row r="263" spans="2:11" ht="18.75" customHeight="1">
      <c r="B263" s="247" t="s">
        <v>551</v>
      </c>
      <c r="C263" s="206">
        <v>3130</v>
      </c>
      <c r="D263" s="21"/>
      <c r="E263" s="9"/>
      <c r="F263" s="9"/>
      <c r="G263" s="9"/>
      <c r="H263" s="9"/>
      <c r="I263" s="9"/>
      <c r="J263" s="9"/>
      <c r="K263" s="9"/>
    </row>
    <row r="264" spans="2:11" ht="18.75" customHeight="1">
      <c r="B264" s="28" t="s">
        <v>552</v>
      </c>
      <c r="C264" s="62">
        <v>3170</v>
      </c>
      <c r="D264" s="21"/>
      <c r="E264" s="9"/>
      <c r="F264" s="9"/>
      <c r="G264" s="9"/>
      <c r="H264" s="9"/>
      <c r="I264" s="9"/>
      <c r="J264" s="9"/>
      <c r="K264" s="9"/>
    </row>
    <row r="265" spans="2:11" ht="18.75" customHeight="1">
      <c r="B265" s="20" t="s">
        <v>252</v>
      </c>
      <c r="C265" s="17">
        <v>3180</v>
      </c>
      <c r="D265" s="39"/>
      <c r="E265" s="9"/>
      <c r="F265" s="9"/>
      <c r="G265" s="9"/>
      <c r="H265" s="9"/>
      <c r="I265" s="9"/>
      <c r="J265" s="9"/>
      <c r="K265" s="9"/>
    </row>
    <row r="266" spans="2:11" ht="18.75" customHeight="1">
      <c r="B266" s="20" t="s">
        <v>165</v>
      </c>
      <c r="C266" s="17">
        <v>3191</v>
      </c>
      <c r="D266" s="39"/>
      <c r="E266" s="9"/>
      <c r="F266" s="9"/>
      <c r="G266" s="9"/>
      <c r="H266" s="9"/>
      <c r="I266" s="9"/>
      <c r="J266" s="9"/>
      <c r="K266" s="9"/>
    </row>
    <row r="267" spans="2:11" ht="18.75" customHeight="1">
      <c r="B267" s="20" t="s">
        <v>510</v>
      </c>
      <c r="C267" s="17">
        <v>3192</v>
      </c>
      <c r="D267" s="39"/>
      <c r="E267" s="9"/>
      <c r="F267" s="9"/>
      <c r="G267" s="9"/>
      <c r="H267" s="9"/>
      <c r="I267" s="9"/>
      <c r="J267" s="9"/>
      <c r="K267" s="9"/>
    </row>
    <row r="268" spans="2:11" ht="18.75" customHeight="1">
      <c r="B268" s="20" t="s">
        <v>38</v>
      </c>
      <c r="C268" s="17">
        <v>3199</v>
      </c>
      <c r="D268" s="39"/>
      <c r="E268" s="9"/>
      <c r="F268" s="9"/>
      <c r="G268" s="9"/>
      <c r="H268" s="9"/>
      <c r="I268" s="9"/>
      <c r="J268" s="9"/>
      <c r="K268" s="9"/>
    </row>
    <row r="269" spans="2:11" ht="18.75" customHeight="1">
      <c r="B269" s="20" t="s">
        <v>166</v>
      </c>
      <c r="C269" s="19">
        <v>3100</v>
      </c>
      <c r="D269" s="104">
        <f>ROUND(SUM(D263:D268),2)</f>
        <v>0</v>
      </c>
      <c r="E269" s="9"/>
      <c r="F269" s="9"/>
      <c r="G269" s="9"/>
      <c r="H269" s="9"/>
      <c r="I269" s="9"/>
      <c r="J269" s="9"/>
      <c r="K269" s="9"/>
    </row>
    <row r="270" spans="2:11" ht="12.75">
      <c r="B270" s="53" t="s">
        <v>151</v>
      </c>
      <c r="C270" s="54"/>
      <c r="D270" s="71"/>
      <c r="E270" s="9"/>
      <c r="F270" s="9"/>
      <c r="G270" s="9"/>
      <c r="H270" s="9"/>
      <c r="I270" s="9"/>
      <c r="J270" s="9"/>
      <c r="K270" s="9"/>
    </row>
    <row r="271" spans="2:11" ht="18.75" customHeight="1">
      <c r="B271" s="20" t="s">
        <v>553</v>
      </c>
      <c r="C271" s="17">
        <v>3201</v>
      </c>
      <c r="D271" s="39">
        <v>169171.66</v>
      </c>
      <c r="E271" s="55"/>
      <c r="F271" s="9"/>
      <c r="G271" s="9"/>
      <c r="H271" s="9"/>
      <c r="I271" s="9"/>
      <c r="J271" s="9"/>
      <c r="K271" s="9"/>
    </row>
    <row r="272" spans="2:11" ht="18.75" customHeight="1">
      <c r="B272" s="28" t="s">
        <v>167</v>
      </c>
      <c r="C272" s="62">
        <v>3202</v>
      </c>
      <c r="D272" s="22"/>
      <c r="E272" s="55"/>
      <c r="F272" s="9"/>
      <c r="G272" s="9"/>
      <c r="H272" s="9"/>
      <c r="I272" s="9"/>
      <c r="J272" s="9"/>
      <c r="K272" s="9"/>
    </row>
    <row r="273" spans="2:11" ht="18.75" customHeight="1">
      <c r="B273" s="28" t="s">
        <v>288</v>
      </c>
      <c r="C273" s="62">
        <v>3230</v>
      </c>
      <c r="D273" s="22">
        <v>1541211.04</v>
      </c>
      <c r="E273" s="9"/>
      <c r="F273" s="9"/>
      <c r="G273" s="9"/>
      <c r="H273" s="9"/>
      <c r="I273" s="9"/>
      <c r="J273" s="9"/>
      <c r="K273" s="9"/>
    </row>
    <row r="274" spans="2:11" ht="12.75">
      <c r="B274" s="249" t="s">
        <v>622</v>
      </c>
      <c r="C274" s="170"/>
      <c r="D274" s="78"/>
      <c r="E274" s="55"/>
      <c r="F274" s="9"/>
      <c r="G274" s="9"/>
      <c r="H274" s="9"/>
      <c r="I274" s="9"/>
      <c r="J274" s="9"/>
      <c r="K274" s="9"/>
    </row>
    <row r="275" spans="2:11" ht="18.75" customHeight="1">
      <c r="B275" s="205" t="s">
        <v>253</v>
      </c>
      <c r="C275" s="84">
        <v>3221</v>
      </c>
      <c r="D275" s="21"/>
      <c r="E275" s="55"/>
      <c r="F275" s="9"/>
      <c r="G275" s="9"/>
      <c r="H275" s="9"/>
      <c r="I275" s="9"/>
      <c r="J275" s="9"/>
      <c r="K275" s="9"/>
    </row>
    <row r="276" spans="2:11" ht="18.75" customHeight="1">
      <c r="B276" s="205" t="s">
        <v>554</v>
      </c>
      <c r="C276" s="17">
        <v>3222</v>
      </c>
      <c r="D276" s="39"/>
      <c r="E276" s="55"/>
      <c r="F276" s="9"/>
      <c r="G276" s="9"/>
      <c r="H276" s="9"/>
      <c r="I276" s="9"/>
      <c r="J276" s="9"/>
      <c r="K276" s="9"/>
    </row>
    <row r="277" spans="2:11" ht="18.75" customHeight="1">
      <c r="B277" s="205" t="s">
        <v>555</v>
      </c>
      <c r="C277" s="17">
        <v>3223</v>
      </c>
      <c r="D277" s="39"/>
      <c r="E277" s="55"/>
      <c r="F277" s="9"/>
      <c r="G277" s="9"/>
      <c r="H277" s="9"/>
      <c r="I277" s="9"/>
      <c r="J277" s="9"/>
      <c r="K277" s="9"/>
    </row>
    <row r="278" spans="2:11" ht="18.75" customHeight="1">
      <c r="B278" s="248" t="s">
        <v>556</v>
      </c>
      <c r="C278" s="54">
        <v>3224</v>
      </c>
      <c r="D278" s="83"/>
      <c r="E278" s="9"/>
      <c r="F278" s="9"/>
      <c r="G278" s="9"/>
      <c r="H278" s="9"/>
      <c r="I278" s="9"/>
      <c r="J278" s="9"/>
      <c r="K278" s="9"/>
    </row>
    <row r="279" spans="2:11" ht="12.75">
      <c r="B279" s="249" t="s">
        <v>679</v>
      </c>
      <c r="C279" s="170"/>
      <c r="D279" s="78"/>
      <c r="E279" s="9"/>
      <c r="F279" s="9"/>
      <c r="G279" s="9"/>
      <c r="H279" s="9"/>
      <c r="I279" s="9"/>
      <c r="J279" s="9"/>
      <c r="K279" s="9"/>
    </row>
    <row r="280" spans="2:11" ht="18.75" customHeight="1">
      <c r="B280" s="205" t="s">
        <v>559</v>
      </c>
      <c r="C280" s="17">
        <v>3240</v>
      </c>
      <c r="D280" s="39">
        <v>3038900.79</v>
      </c>
      <c r="E280" s="9"/>
      <c r="F280" s="9"/>
      <c r="G280" s="9"/>
      <c r="H280" s="9"/>
      <c r="I280" s="9"/>
      <c r="J280" s="9"/>
      <c r="K280" s="9"/>
    </row>
    <row r="281" spans="2:11" ht="18.75" customHeight="1">
      <c r="B281" s="205" t="s">
        <v>557</v>
      </c>
      <c r="C281" s="84">
        <v>3225</v>
      </c>
      <c r="D281" s="21">
        <v>391477.49</v>
      </c>
      <c r="E281" s="9"/>
      <c r="F281" s="9"/>
      <c r="G281" s="9"/>
      <c r="H281" s="9"/>
      <c r="I281" s="9"/>
      <c r="J281" s="9"/>
      <c r="K281" s="9"/>
    </row>
    <row r="282" spans="2:11" ht="18.75" customHeight="1">
      <c r="B282" s="205" t="s">
        <v>558</v>
      </c>
      <c r="C282" s="17">
        <v>3226</v>
      </c>
      <c r="D282" s="39"/>
      <c r="E282" s="9"/>
      <c r="F282" s="9"/>
      <c r="G282" s="9"/>
      <c r="H282" s="9"/>
      <c r="I282" s="9"/>
      <c r="J282" s="9"/>
      <c r="K282" s="9"/>
    </row>
    <row r="283" spans="2:11" ht="18.75" customHeight="1">
      <c r="B283" s="205" t="s">
        <v>560</v>
      </c>
      <c r="C283" s="17">
        <v>3241</v>
      </c>
      <c r="D283" s="39"/>
      <c r="E283" s="9"/>
      <c r="F283" s="9"/>
      <c r="G283" s="9"/>
      <c r="H283" s="9"/>
      <c r="I283" s="9"/>
      <c r="J283" s="9"/>
      <c r="K283" s="9"/>
    </row>
    <row r="284" spans="2:11" ht="18.75" customHeight="1">
      <c r="B284" s="205" t="s">
        <v>561</v>
      </c>
      <c r="C284" s="17">
        <v>3242</v>
      </c>
      <c r="D284" s="39"/>
      <c r="E284" s="9"/>
      <c r="F284" s="9"/>
      <c r="G284" s="9"/>
      <c r="H284" s="9"/>
      <c r="I284" s="9"/>
      <c r="J284" s="9"/>
      <c r="K284" s="9"/>
    </row>
    <row r="285" spans="2:11" ht="18.75" customHeight="1">
      <c r="B285" s="3" t="s">
        <v>169</v>
      </c>
      <c r="C285" s="11">
        <v>3280</v>
      </c>
      <c r="D285" s="39"/>
      <c r="E285" s="9"/>
      <c r="F285" s="9"/>
      <c r="G285" s="9"/>
      <c r="H285" s="9"/>
      <c r="I285" s="9"/>
      <c r="J285" s="9"/>
      <c r="K285" s="9"/>
    </row>
    <row r="286" spans="2:11" ht="18.75" customHeight="1">
      <c r="B286" s="20" t="s">
        <v>254</v>
      </c>
      <c r="C286" s="17">
        <v>3293</v>
      </c>
      <c r="D286" s="39"/>
      <c r="E286" s="9"/>
      <c r="F286" s="9"/>
      <c r="G286" s="9"/>
      <c r="H286" s="9"/>
      <c r="I286" s="9"/>
      <c r="J286" s="9"/>
      <c r="K286" s="9"/>
    </row>
    <row r="287" spans="2:11" ht="18.75" customHeight="1">
      <c r="B287" s="20" t="s">
        <v>79</v>
      </c>
      <c r="C287" s="17">
        <v>3299</v>
      </c>
      <c r="D287" s="22">
        <v>240578.18</v>
      </c>
      <c r="E287" s="9"/>
      <c r="F287" s="9"/>
      <c r="G287" s="9"/>
      <c r="H287" s="9"/>
      <c r="I287" s="9"/>
      <c r="J287" s="9"/>
      <c r="K287" s="9"/>
    </row>
    <row r="288" spans="2:11" ht="18.75" customHeight="1">
      <c r="B288" s="20" t="s">
        <v>170</v>
      </c>
      <c r="C288" s="19">
        <v>3200</v>
      </c>
      <c r="D288" s="104">
        <f>ROUND(SUM(D271:D287),2)</f>
        <v>5381339.16</v>
      </c>
      <c r="E288" s="9"/>
      <c r="F288" s="9"/>
      <c r="G288" s="9"/>
      <c r="H288" s="9"/>
      <c r="I288" s="9"/>
      <c r="J288" s="9"/>
      <c r="K288" s="9"/>
    </row>
    <row r="289" spans="2:11" ht="12.75">
      <c r="B289" s="53" t="s">
        <v>4</v>
      </c>
      <c r="C289" s="54"/>
      <c r="D289" s="71"/>
      <c r="E289" s="9"/>
      <c r="F289" s="9"/>
      <c r="G289" s="9"/>
      <c r="H289" s="9"/>
      <c r="I289" s="9"/>
      <c r="J289" s="9"/>
      <c r="K289" s="9"/>
    </row>
    <row r="290" spans="2:11" ht="18.75" customHeight="1">
      <c r="B290" s="247" t="s">
        <v>580</v>
      </c>
      <c r="C290" s="54">
        <v>3380</v>
      </c>
      <c r="D290" s="264"/>
      <c r="E290" s="9"/>
      <c r="F290" s="9"/>
      <c r="G290" s="9"/>
      <c r="H290" s="9"/>
      <c r="I290" s="9"/>
      <c r="J290" s="9"/>
      <c r="K290" s="9"/>
    </row>
    <row r="291" spans="2:11" ht="18.75" customHeight="1">
      <c r="B291" s="28" t="s">
        <v>241</v>
      </c>
      <c r="C291" s="62">
        <v>3399</v>
      </c>
      <c r="D291" s="22"/>
      <c r="E291" s="9"/>
      <c r="F291" s="9"/>
      <c r="G291" s="9"/>
      <c r="H291" s="9"/>
      <c r="I291" s="9"/>
      <c r="J291" s="9"/>
      <c r="K291" s="9"/>
    </row>
    <row r="292" spans="2:11" ht="18.75" customHeight="1">
      <c r="B292" s="20" t="s">
        <v>182</v>
      </c>
      <c r="C292" s="19">
        <v>3300</v>
      </c>
      <c r="D292" s="104">
        <f>ROUND(SUM(D290:D291),2)</f>
        <v>0</v>
      </c>
      <c r="E292" s="9"/>
      <c r="F292" s="9"/>
      <c r="G292" s="9"/>
      <c r="H292" s="9"/>
      <c r="I292" s="9"/>
      <c r="J292" s="9"/>
      <c r="K292" s="9"/>
    </row>
    <row r="293" spans="2:11" ht="12.75">
      <c r="B293" s="53" t="s">
        <v>5</v>
      </c>
      <c r="C293" s="54"/>
      <c r="D293" s="71"/>
      <c r="E293" s="9"/>
      <c r="F293" s="9"/>
      <c r="G293" s="9"/>
      <c r="H293" s="9"/>
      <c r="I293" s="9"/>
      <c r="J293" s="9"/>
      <c r="K293" s="9"/>
    </row>
    <row r="294" spans="2:11" ht="18.75" customHeight="1">
      <c r="B294" s="20" t="s">
        <v>31</v>
      </c>
      <c r="C294" s="17">
        <v>3431</v>
      </c>
      <c r="D294" s="39"/>
      <c r="E294" s="55"/>
      <c r="F294" s="9"/>
      <c r="G294" s="9"/>
      <c r="H294" s="9"/>
      <c r="I294" s="9"/>
      <c r="J294" s="9"/>
      <c r="K294" s="9"/>
    </row>
    <row r="295" spans="2:11" ht="18.75" customHeight="1">
      <c r="B295" s="20" t="s">
        <v>81</v>
      </c>
      <c r="C295" s="17">
        <v>3432</v>
      </c>
      <c r="D295" s="39"/>
      <c r="E295" s="55"/>
      <c r="F295" s="9"/>
      <c r="G295" s="9"/>
      <c r="H295" s="9"/>
      <c r="I295" s="9"/>
      <c r="J295" s="9"/>
      <c r="K295" s="9"/>
    </row>
    <row r="296" spans="2:11" ht="18.75" customHeight="1">
      <c r="B296" s="20" t="s">
        <v>129</v>
      </c>
      <c r="C296" s="17">
        <v>3433</v>
      </c>
      <c r="D296" s="39"/>
      <c r="E296" s="55"/>
      <c r="F296" s="9"/>
      <c r="G296" s="9"/>
      <c r="H296" s="9"/>
      <c r="I296" s="9"/>
      <c r="J296" s="9"/>
      <c r="K296" s="9"/>
    </row>
    <row r="297" spans="2:11" ht="18.75" customHeight="1">
      <c r="B297" s="20" t="s">
        <v>440</v>
      </c>
      <c r="C297" s="17">
        <v>3440</v>
      </c>
      <c r="D297" s="39"/>
      <c r="E297" s="9"/>
      <c r="F297" s="9"/>
      <c r="G297" s="9"/>
      <c r="H297" s="9"/>
      <c r="I297" s="9"/>
      <c r="J297" s="9"/>
      <c r="K297" s="9"/>
    </row>
    <row r="298" spans="2:11" ht="18.75" customHeight="1">
      <c r="B298" s="20" t="s">
        <v>187</v>
      </c>
      <c r="C298" s="17">
        <v>3461</v>
      </c>
      <c r="D298" s="39"/>
      <c r="E298" s="9"/>
      <c r="F298" s="9"/>
      <c r="G298" s="9"/>
      <c r="H298" s="9"/>
      <c r="I298" s="9"/>
      <c r="J298" s="9"/>
      <c r="K298" s="9"/>
    </row>
    <row r="299" spans="2:11" ht="18.75" customHeight="1">
      <c r="B299" s="20" t="s">
        <v>197</v>
      </c>
      <c r="C299" s="17">
        <v>3493</v>
      </c>
      <c r="D299" s="39"/>
      <c r="E299" s="9"/>
      <c r="F299" s="9"/>
      <c r="G299" s="9"/>
      <c r="H299" s="9"/>
      <c r="I299" s="9"/>
      <c r="J299" s="9"/>
      <c r="K299" s="9"/>
    </row>
    <row r="300" spans="2:11" ht="18.75" customHeight="1">
      <c r="B300" s="20" t="s">
        <v>146</v>
      </c>
      <c r="C300" s="17">
        <v>3495</v>
      </c>
      <c r="D300" s="39"/>
      <c r="E300" s="9"/>
      <c r="F300" s="9"/>
      <c r="G300" s="9"/>
      <c r="H300" s="9"/>
      <c r="I300" s="9"/>
      <c r="J300" s="9"/>
      <c r="K300" s="9"/>
    </row>
    <row r="301" spans="2:11" ht="18.75" customHeight="1">
      <c r="B301" s="20" t="s">
        <v>199</v>
      </c>
      <c r="C301" s="17">
        <v>3497</v>
      </c>
      <c r="D301" s="22"/>
      <c r="E301" s="9"/>
      <c r="F301" s="9"/>
      <c r="G301" s="9"/>
      <c r="H301" s="9"/>
      <c r="I301" s="9"/>
      <c r="J301" s="9"/>
      <c r="K301" s="9"/>
    </row>
    <row r="302" spans="2:11" ht="18.75" customHeight="1">
      <c r="B302" s="20" t="s">
        <v>201</v>
      </c>
      <c r="C302" s="19">
        <v>3400</v>
      </c>
      <c r="D302" s="104">
        <f>ROUND(SUM(D294:D301),2)</f>
        <v>0</v>
      </c>
      <c r="E302" s="9"/>
      <c r="F302" s="9"/>
      <c r="G302" s="9"/>
      <c r="H302" s="9"/>
      <c r="I302" s="9"/>
      <c r="J302" s="9"/>
      <c r="K302" s="9"/>
    </row>
    <row r="303" spans="2:11" ht="18.75" customHeight="1">
      <c r="B303" s="18" t="s">
        <v>202</v>
      </c>
      <c r="C303" s="19">
        <v>3000</v>
      </c>
      <c r="D303" s="104">
        <f>ROUND(D269+D288+D292+D302,2)</f>
        <v>5381339.16</v>
      </c>
      <c r="E303" s="9"/>
      <c r="F303" s="9"/>
      <c r="G303" s="9"/>
      <c r="H303" s="9"/>
      <c r="I303" s="9"/>
      <c r="J303" s="9"/>
      <c r="K303" s="9"/>
    </row>
    <row r="304" spans="2:11" ht="12.75">
      <c r="B304" s="9"/>
      <c r="C304" s="9"/>
      <c r="D304" s="9"/>
      <c r="E304" s="55"/>
      <c r="F304" s="9"/>
      <c r="G304" s="9"/>
      <c r="H304" s="9"/>
      <c r="I304" s="9"/>
      <c r="J304" s="9"/>
      <c r="K304" s="9"/>
    </row>
    <row r="305" spans="2:11" ht="12.75">
      <c r="B305" s="49" t="s">
        <v>21</v>
      </c>
      <c r="C305" s="9"/>
      <c r="D305" s="9"/>
      <c r="E305" s="9"/>
      <c r="F305" s="9"/>
      <c r="G305" s="9"/>
      <c r="H305" s="9"/>
      <c r="I305" s="9"/>
      <c r="J305" s="9"/>
      <c r="K305" s="9"/>
    </row>
    <row r="306" spans="2:11" ht="12.75">
      <c r="B306" s="9"/>
      <c r="C306" s="9"/>
      <c r="D306" s="9"/>
      <c r="E306" s="9"/>
      <c r="F306" s="9"/>
      <c r="G306" s="9"/>
      <c r="H306" s="9"/>
      <c r="I306" s="9"/>
      <c r="J306" s="9"/>
      <c r="K306" s="9"/>
    </row>
    <row r="307" spans="2:11" ht="12.75">
      <c r="B307" s="9"/>
      <c r="C307" s="9"/>
      <c r="D307" s="6"/>
      <c r="E307" s="9"/>
      <c r="F307" s="9"/>
      <c r="G307" s="9"/>
      <c r="H307" s="9"/>
      <c r="I307" s="9"/>
      <c r="J307" s="9"/>
      <c r="K307" s="9"/>
    </row>
    <row r="308" spans="1:11" ht="12.75">
      <c r="A308" s="1" t="s">
        <v>124</v>
      </c>
      <c r="B308" s="92" t="str">
        <f>$B$1</f>
        <v>DISTRICT SCHOOL BOARD OF OKEECHOBEE COUNTY</v>
      </c>
      <c r="C308" s="9"/>
      <c r="D308" s="9"/>
      <c r="E308" s="9"/>
      <c r="F308" s="9"/>
      <c r="G308" s="9"/>
      <c r="H308" s="56"/>
      <c r="I308" s="6"/>
      <c r="K308" s="57" t="s">
        <v>133</v>
      </c>
    </row>
    <row r="309" spans="2:11" ht="12.75">
      <c r="B309" s="43" t="s">
        <v>429</v>
      </c>
      <c r="C309" s="9"/>
      <c r="D309" s="9"/>
      <c r="E309" s="9"/>
      <c r="F309" s="9"/>
      <c r="G309" s="9"/>
      <c r="H309" s="9"/>
      <c r="I309" s="6"/>
      <c r="K309" s="42" t="s">
        <v>596</v>
      </c>
    </row>
    <row r="310" spans="2:11" ht="12.75">
      <c r="B310" s="216" t="str">
        <f>B4</f>
        <v>For the Fiscal Year Ended June 30, 2017</v>
      </c>
      <c r="C310" s="166"/>
      <c r="D310" s="10"/>
      <c r="E310" s="10"/>
      <c r="F310" s="10"/>
      <c r="G310" s="10"/>
      <c r="H310" s="10"/>
      <c r="I310" s="87"/>
      <c r="J310" s="10"/>
      <c r="K310" s="88" t="s">
        <v>24</v>
      </c>
    </row>
    <row r="311" spans="2:12" ht="12.75">
      <c r="B311" s="368" t="s">
        <v>10</v>
      </c>
      <c r="C311" s="370" t="s">
        <v>354</v>
      </c>
      <c r="D311" s="93">
        <v>100</v>
      </c>
      <c r="E311" s="93">
        <v>200</v>
      </c>
      <c r="F311" s="93">
        <v>300</v>
      </c>
      <c r="G311" s="93">
        <v>400</v>
      </c>
      <c r="H311" s="93">
        <v>500</v>
      </c>
      <c r="I311" s="93">
        <v>600</v>
      </c>
      <c r="J311" s="93">
        <v>700</v>
      </c>
      <c r="K311" s="373" t="s">
        <v>9</v>
      </c>
      <c r="L311" s="6"/>
    </row>
    <row r="312" spans="2:12" ht="26.25">
      <c r="B312" s="378"/>
      <c r="C312" s="370"/>
      <c r="D312" s="152" t="s">
        <v>8</v>
      </c>
      <c r="E312" s="152" t="s">
        <v>348</v>
      </c>
      <c r="F312" s="152" t="s">
        <v>349</v>
      </c>
      <c r="G312" s="152" t="s">
        <v>350</v>
      </c>
      <c r="H312" s="152" t="s">
        <v>351</v>
      </c>
      <c r="I312" s="152" t="s">
        <v>352</v>
      </c>
      <c r="J312" s="153" t="s">
        <v>7</v>
      </c>
      <c r="K312" s="373"/>
      <c r="L312" s="6"/>
    </row>
    <row r="313" spans="2:11" ht="12.75">
      <c r="B313" s="167" t="s">
        <v>11</v>
      </c>
      <c r="C313" s="168"/>
      <c r="D313" s="124"/>
      <c r="E313" s="124"/>
      <c r="F313" s="124"/>
      <c r="G313" s="124"/>
      <c r="H313" s="124"/>
      <c r="I313" s="124"/>
      <c r="J313" s="124"/>
      <c r="K313" s="124"/>
    </row>
    <row r="314" spans="2:11" ht="18.75" customHeight="1">
      <c r="B314" s="20" t="s">
        <v>203</v>
      </c>
      <c r="C314" s="17">
        <v>5000</v>
      </c>
      <c r="D314" s="39">
        <v>610754.01</v>
      </c>
      <c r="E314" s="39">
        <v>267747.98</v>
      </c>
      <c r="F314" s="39">
        <v>247821.35</v>
      </c>
      <c r="G314" s="39"/>
      <c r="H314" s="39">
        <v>760348.32</v>
      </c>
      <c r="I314" s="39">
        <v>151790.95</v>
      </c>
      <c r="J314" s="39">
        <v>9714.7</v>
      </c>
      <c r="K314" s="101">
        <f aca="true" t="shared" si="5" ref="K314:K335">ROUND(SUM(D314:J314),2)</f>
        <v>2048177.31</v>
      </c>
    </row>
    <row r="315" spans="2:11" ht="18.75" customHeight="1">
      <c r="B315" s="14" t="s">
        <v>565</v>
      </c>
      <c r="C315" s="62">
        <v>6100</v>
      </c>
      <c r="D315" s="39">
        <v>596931.48</v>
      </c>
      <c r="E315" s="39">
        <v>213230.6</v>
      </c>
      <c r="F315" s="39">
        <v>7984.08</v>
      </c>
      <c r="G315" s="39"/>
      <c r="H315" s="39">
        <v>41933.81</v>
      </c>
      <c r="I315" s="39">
        <v>1489.65</v>
      </c>
      <c r="J315" s="39">
        <v>0</v>
      </c>
      <c r="K315" s="101">
        <f t="shared" si="5"/>
        <v>861569.62</v>
      </c>
    </row>
    <row r="316" spans="2:11" ht="18.75" customHeight="1">
      <c r="B316" s="20" t="s">
        <v>204</v>
      </c>
      <c r="C316" s="17">
        <v>6200</v>
      </c>
      <c r="D316" s="39"/>
      <c r="E316" s="39"/>
      <c r="F316" s="39"/>
      <c r="G316" s="39"/>
      <c r="H316" s="39"/>
      <c r="I316" s="39"/>
      <c r="J316" s="39"/>
      <c r="K316" s="101">
        <f t="shared" si="5"/>
        <v>0</v>
      </c>
    </row>
    <row r="317" spans="2:11" ht="18.75" customHeight="1">
      <c r="B317" s="20" t="s">
        <v>255</v>
      </c>
      <c r="C317" s="17">
        <v>6300</v>
      </c>
      <c r="D317" s="39">
        <v>639089.56</v>
      </c>
      <c r="E317" s="39">
        <v>175462.48</v>
      </c>
      <c r="F317" s="39">
        <v>38865.2</v>
      </c>
      <c r="G317" s="39"/>
      <c r="H317" s="39">
        <v>13980.5</v>
      </c>
      <c r="I317" s="39">
        <v>6636.63</v>
      </c>
      <c r="J317" s="39">
        <v>2229</v>
      </c>
      <c r="K317" s="101">
        <f t="shared" si="5"/>
        <v>876263.37</v>
      </c>
    </row>
    <row r="318" spans="2:11" ht="18.75" customHeight="1">
      <c r="B318" s="20" t="s">
        <v>206</v>
      </c>
      <c r="C318" s="17">
        <v>6400</v>
      </c>
      <c r="D318" s="39">
        <v>547646.62</v>
      </c>
      <c r="E318" s="39">
        <v>161267.59</v>
      </c>
      <c r="F318" s="39">
        <v>269098.36</v>
      </c>
      <c r="G318" s="39"/>
      <c r="H318" s="39">
        <v>18356.32</v>
      </c>
      <c r="I318" s="39"/>
      <c r="J318" s="39">
        <v>49079.98</v>
      </c>
      <c r="K318" s="101">
        <f t="shared" si="5"/>
        <v>1045448.87</v>
      </c>
    </row>
    <row r="319" spans="2:11" ht="18.75" customHeight="1">
      <c r="B319" s="20" t="s">
        <v>582</v>
      </c>
      <c r="C319" s="17">
        <v>6500</v>
      </c>
      <c r="D319" s="39">
        <v>88012.54</v>
      </c>
      <c r="E319" s="39">
        <v>33392.89</v>
      </c>
      <c r="F319" s="39"/>
      <c r="G319" s="39"/>
      <c r="H319" s="39">
        <v>1193.61</v>
      </c>
      <c r="I319" s="39"/>
      <c r="J319" s="39"/>
      <c r="K319" s="101">
        <f t="shared" si="5"/>
        <v>122599.04</v>
      </c>
    </row>
    <row r="320" spans="2:11" ht="18.75" customHeight="1">
      <c r="B320" s="20" t="s">
        <v>256</v>
      </c>
      <c r="C320" s="17">
        <v>7100</v>
      </c>
      <c r="D320" s="39"/>
      <c r="E320" s="39"/>
      <c r="F320" s="39"/>
      <c r="G320" s="39"/>
      <c r="H320" s="39"/>
      <c r="I320" s="39"/>
      <c r="J320" s="39"/>
      <c r="K320" s="101">
        <f t="shared" si="5"/>
        <v>0</v>
      </c>
    </row>
    <row r="321" spans="2:11" ht="18.75" customHeight="1">
      <c r="B321" s="20" t="s">
        <v>207</v>
      </c>
      <c r="C321" s="17">
        <v>7200</v>
      </c>
      <c r="D321" s="39"/>
      <c r="E321" s="39"/>
      <c r="F321" s="39"/>
      <c r="G321" s="39"/>
      <c r="H321" s="39"/>
      <c r="I321" s="39"/>
      <c r="J321" s="39">
        <v>203636.18</v>
      </c>
      <c r="K321" s="101">
        <f t="shared" si="5"/>
        <v>203636.18</v>
      </c>
    </row>
    <row r="322" spans="2:11" ht="18.75" customHeight="1">
      <c r="B322" s="20" t="s">
        <v>208</v>
      </c>
      <c r="C322" s="17">
        <v>7300</v>
      </c>
      <c r="D322" s="39"/>
      <c r="E322" s="39"/>
      <c r="F322" s="39"/>
      <c r="G322" s="39"/>
      <c r="H322" s="39"/>
      <c r="I322" s="39"/>
      <c r="J322" s="39">
        <v>458</v>
      </c>
      <c r="K322" s="101">
        <f t="shared" si="5"/>
        <v>458</v>
      </c>
    </row>
    <row r="323" spans="2:11" ht="18.75" customHeight="1">
      <c r="B323" s="20" t="s">
        <v>209</v>
      </c>
      <c r="C323" s="17">
        <v>7410</v>
      </c>
      <c r="D323" s="39"/>
      <c r="E323" s="39"/>
      <c r="F323" s="39"/>
      <c r="G323" s="39"/>
      <c r="H323" s="39"/>
      <c r="I323" s="39"/>
      <c r="J323" s="39"/>
      <c r="K323" s="101">
        <f t="shared" si="5"/>
        <v>0</v>
      </c>
    </row>
    <row r="324" spans="2:11" ht="18.75" customHeight="1">
      <c r="B324" s="20" t="s">
        <v>210</v>
      </c>
      <c r="C324" s="17">
        <v>7500</v>
      </c>
      <c r="D324" s="39"/>
      <c r="E324" s="39"/>
      <c r="F324" s="39"/>
      <c r="G324" s="39"/>
      <c r="H324" s="39"/>
      <c r="I324" s="39"/>
      <c r="J324" s="39"/>
      <c r="K324" s="101">
        <f t="shared" si="5"/>
        <v>0</v>
      </c>
    </row>
    <row r="325" spans="2:11" ht="18.75" customHeight="1">
      <c r="B325" s="20" t="s">
        <v>211</v>
      </c>
      <c r="C325" s="17">
        <v>7600</v>
      </c>
      <c r="D325" s="39"/>
      <c r="E325" s="39"/>
      <c r="F325" s="39"/>
      <c r="G325" s="39"/>
      <c r="H325" s="39"/>
      <c r="I325" s="39"/>
      <c r="J325" s="39"/>
      <c r="K325" s="101">
        <f t="shared" si="5"/>
        <v>0</v>
      </c>
    </row>
    <row r="326" spans="2:11" ht="18.75" customHeight="1">
      <c r="B326" s="20" t="s">
        <v>212</v>
      </c>
      <c r="C326" s="17">
        <v>7700</v>
      </c>
      <c r="D326" s="39"/>
      <c r="E326" s="39"/>
      <c r="F326" s="39"/>
      <c r="G326" s="39"/>
      <c r="H326" s="39"/>
      <c r="I326" s="39"/>
      <c r="J326" s="39"/>
      <c r="K326" s="101">
        <f t="shared" si="5"/>
        <v>0</v>
      </c>
    </row>
    <row r="327" spans="2:11" ht="18.75" customHeight="1">
      <c r="B327" s="14" t="s">
        <v>382</v>
      </c>
      <c r="C327" s="62">
        <v>7800</v>
      </c>
      <c r="D327" s="39">
        <v>107489.77</v>
      </c>
      <c r="E327" s="39">
        <v>59970.79</v>
      </c>
      <c r="F327" s="39">
        <v>6578</v>
      </c>
      <c r="G327" s="39"/>
      <c r="H327" s="39"/>
      <c r="I327" s="39"/>
      <c r="J327" s="39"/>
      <c r="K327" s="101">
        <f t="shared" si="5"/>
        <v>174038.56</v>
      </c>
    </row>
    <row r="328" spans="2:11" ht="18.75" customHeight="1">
      <c r="B328" s="20" t="s">
        <v>213</v>
      </c>
      <c r="C328" s="17">
        <v>7900</v>
      </c>
      <c r="D328" s="39"/>
      <c r="E328" s="39"/>
      <c r="F328" s="39"/>
      <c r="G328" s="39"/>
      <c r="H328" s="39"/>
      <c r="I328" s="39"/>
      <c r="J328" s="39"/>
      <c r="K328" s="101">
        <f t="shared" si="5"/>
        <v>0</v>
      </c>
    </row>
    <row r="329" spans="2:11" ht="18.75" customHeight="1">
      <c r="B329" s="20" t="s">
        <v>214</v>
      </c>
      <c r="C329" s="17">
        <v>8100</v>
      </c>
      <c r="D329" s="39"/>
      <c r="E329" s="39"/>
      <c r="F329" s="39"/>
      <c r="G329" s="39"/>
      <c r="H329" s="39"/>
      <c r="I329" s="39"/>
      <c r="J329" s="39"/>
      <c r="K329" s="101">
        <f t="shared" si="5"/>
        <v>0</v>
      </c>
    </row>
    <row r="330" spans="2:12" ht="18.75" customHeight="1">
      <c r="B330" s="14" t="s">
        <v>215</v>
      </c>
      <c r="C330" s="11">
        <v>8200</v>
      </c>
      <c r="D330" s="39"/>
      <c r="E330" s="39"/>
      <c r="F330" s="39"/>
      <c r="G330" s="39"/>
      <c r="H330" s="39"/>
      <c r="I330" s="39"/>
      <c r="J330" s="39"/>
      <c r="K330" s="101">
        <f t="shared" si="5"/>
        <v>0</v>
      </c>
      <c r="L330" s="6"/>
    </row>
    <row r="331" spans="2:11" ht="18.75" customHeight="1">
      <c r="B331" s="20" t="s">
        <v>216</v>
      </c>
      <c r="C331" s="17">
        <v>9100</v>
      </c>
      <c r="D331" s="39"/>
      <c r="E331" s="39"/>
      <c r="F331" s="39"/>
      <c r="G331" s="39"/>
      <c r="H331" s="39"/>
      <c r="I331" s="39"/>
      <c r="J331" s="39"/>
      <c r="K331" s="101">
        <f t="shared" si="5"/>
        <v>0</v>
      </c>
    </row>
    <row r="332" spans="2:11" ht="12.75">
      <c r="B332" s="53" t="s">
        <v>12</v>
      </c>
      <c r="C332" s="59"/>
      <c r="D332" s="231"/>
      <c r="E332" s="231"/>
      <c r="F332" s="231"/>
      <c r="G332" s="231"/>
      <c r="H332" s="231"/>
      <c r="I332" s="69"/>
      <c r="J332" s="231"/>
      <c r="K332" s="71"/>
    </row>
    <row r="333" spans="2:11" ht="18.75" customHeight="1">
      <c r="B333" s="20" t="s">
        <v>209</v>
      </c>
      <c r="C333" s="17">
        <v>7420</v>
      </c>
      <c r="D333" s="225"/>
      <c r="E333" s="225"/>
      <c r="F333" s="225"/>
      <c r="G333" s="225"/>
      <c r="H333" s="225"/>
      <c r="I333" s="39"/>
      <c r="J333" s="225"/>
      <c r="K333" s="101">
        <f>ROUND(I333,2)</f>
        <v>0</v>
      </c>
    </row>
    <row r="334" spans="2:11" ht="18.75" customHeight="1">
      <c r="B334" s="20" t="s">
        <v>218</v>
      </c>
      <c r="C334" s="17">
        <v>9300</v>
      </c>
      <c r="D334" s="225"/>
      <c r="E334" s="225"/>
      <c r="F334" s="225"/>
      <c r="G334" s="225"/>
      <c r="H334" s="225"/>
      <c r="I334" s="39">
        <v>49148.21</v>
      </c>
      <c r="J334" s="225"/>
      <c r="K334" s="101">
        <f>ROUND(I334,2)</f>
        <v>49148.21</v>
      </c>
    </row>
    <row r="335" spans="2:11" ht="18.75" customHeight="1">
      <c r="B335" s="15" t="s">
        <v>220</v>
      </c>
      <c r="C335" s="59"/>
      <c r="D335" s="80">
        <f>ROUND(SUM(D314:D331),2)</f>
        <v>2589923.98</v>
      </c>
      <c r="E335" s="108">
        <f>ROUND(SUM(E314:E331),2)</f>
        <v>911072.33</v>
      </c>
      <c r="F335" s="108">
        <f>ROUND(SUM(F314:F331),2)</f>
        <v>570346.99</v>
      </c>
      <c r="G335" s="108">
        <f>ROUND(SUM(G314:G331),2)</f>
        <v>0</v>
      </c>
      <c r="H335" s="108">
        <f>ROUND(SUM(H314:H331),2)</f>
        <v>835812.56</v>
      </c>
      <c r="I335" s="108">
        <f>ROUND(SUM(I314:I331)+SUM(I333:I334),2)</f>
        <v>209065.44</v>
      </c>
      <c r="J335" s="108">
        <f>ROUND(SUM(J314:J331),2)</f>
        <v>265117.86</v>
      </c>
      <c r="K335" s="107">
        <f t="shared" si="5"/>
        <v>5381339.16</v>
      </c>
    </row>
    <row r="336" spans="2:11" ht="18.75" customHeight="1">
      <c r="B336" s="81" t="s">
        <v>25</v>
      </c>
      <c r="C336" s="169"/>
      <c r="D336" s="224"/>
      <c r="E336" s="232"/>
      <c r="F336" s="232"/>
      <c r="G336" s="232"/>
      <c r="H336" s="232"/>
      <c r="I336" s="232"/>
      <c r="J336" s="232"/>
      <c r="K336" s="100">
        <f>ROUND(D303-K335,2)</f>
        <v>0</v>
      </c>
    </row>
    <row r="337" spans="2:4" ht="26.25">
      <c r="B337" s="123" t="s">
        <v>353</v>
      </c>
      <c r="C337" s="208" t="s">
        <v>354</v>
      </c>
      <c r="D337" s="122"/>
    </row>
    <row r="338" spans="2:4" ht="18.75" customHeight="1">
      <c r="B338" s="16" t="s">
        <v>144</v>
      </c>
      <c r="C338" s="17">
        <v>3720</v>
      </c>
      <c r="D338" s="21"/>
    </row>
    <row r="339" spans="2:4" ht="18.75" customHeight="1">
      <c r="B339" s="16" t="s">
        <v>415</v>
      </c>
      <c r="C339" s="17">
        <v>3730</v>
      </c>
      <c r="D339" s="21"/>
    </row>
    <row r="340" spans="2:4" ht="18.75" customHeight="1">
      <c r="B340" s="16" t="s">
        <v>16</v>
      </c>
      <c r="C340" s="17">
        <v>3740</v>
      </c>
      <c r="D340" s="21"/>
    </row>
    <row r="341" spans="2:4" ht="12.75">
      <c r="B341" s="53" t="s">
        <v>17</v>
      </c>
      <c r="C341" s="54"/>
      <c r="D341" s="72"/>
    </row>
    <row r="342" spans="2:4" ht="18.75" customHeight="1">
      <c r="B342" s="20" t="s">
        <v>249</v>
      </c>
      <c r="C342" s="17">
        <v>3610</v>
      </c>
      <c r="D342" s="21"/>
    </row>
    <row r="343" spans="2:4" ht="18.75" customHeight="1">
      <c r="B343" s="20" t="s">
        <v>221</v>
      </c>
      <c r="C343" s="17">
        <v>3620</v>
      </c>
      <c r="D343" s="21"/>
    </row>
    <row r="344" spans="2:4" ht="18.75" customHeight="1">
      <c r="B344" s="20" t="s">
        <v>222</v>
      </c>
      <c r="C344" s="17">
        <v>3630</v>
      </c>
      <c r="D344" s="21"/>
    </row>
    <row r="345" spans="2:4" ht="18.75" customHeight="1">
      <c r="B345" s="20" t="s">
        <v>250</v>
      </c>
      <c r="C345" s="17">
        <v>3650</v>
      </c>
      <c r="D345" s="21"/>
    </row>
    <row r="346" spans="2:4" ht="18.75" customHeight="1">
      <c r="B346" s="20" t="s">
        <v>224</v>
      </c>
      <c r="C346" s="17">
        <v>3660</v>
      </c>
      <c r="D346" s="21"/>
    </row>
    <row r="347" spans="2:4" ht="18.75" customHeight="1">
      <c r="B347" s="20" t="s">
        <v>225</v>
      </c>
      <c r="C347" s="17">
        <v>3670</v>
      </c>
      <c r="D347" s="22"/>
    </row>
    <row r="348" spans="2:4" ht="18.75" customHeight="1">
      <c r="B348" s="20" t="s">
        <v>226</v>
      </c>
      <c r="C348" s="17">
        <v>3690</v>
      </c>
      <c r="D348" s="73"/>
    </row>
    <row r="349" spans="2:4" ht="18.75" customHeight="1">
      <c r="B349" s="20" t="s">
        <v>227</v>
      </c>
      <c r="C349" s="19">
        <v>3600</v>
      </c>
      <c r="D349" s="104">
        <f>ROUND(SUM(D342:D348),2)</f>
        <v>0</v>
      </c>
    </row>
    <row r="350" spans="2:4" ht="12.75">
      <c r="B350" s="53" t="s">
        <v>18</v>
      </c>
      <c r="C350" s="54"/>
      <c r="D350" s="72"/>
    </row>
    <row r="351" spans="2:4" ht="18.75" customHeight="1">
      <c r="B351" s="20" t="s">
        <v>257</v>
      </c>
      <c r="C351" s="17">
        <v>910</v>
      </c>
      <c r="D351" s="21"/>
    </row>
    <row r="352" spans="2:4" ht="18.75" customHeight="1">
      <c r="B352" s="20" t="s">
        <v>228</v>
      </c>
      <c r="C352" s="17">
        <v>920</v>
      </c>
      <c r="D352" s="21"/>
    </row>
    <row r="353" spans="2:4" ht="18.75" customHeight="1">
      <c r="B353" s="20" t="s">
        <v>229</v>
      </c>
      <c r="C353" s="17">
        <v>930</v>
      </c>
      <c r="D353" s="21"/>
    </row>
    <row r="354" spans="2:4" ht="18.75" customHeight="1">
      <c r="B354" s="20" t="s">
        <v>250</v>
      </c>
      <c r="C354" s="17">
        <v>950</v>
      </c>
      <c r="D354" s="21"/>
    </row>
    <row r="355" spans="2:4" ht="18.75" customHeight="1">
      <c r="B355" s="20" t="s">
        <v>231</v>
      </c>
      <c r="C355" s="17">
        <v>960</v>
      </c>
      <c r="D355" s="22"/>
    </row>
    <row r="356" spans="2:4" ht="18.75" customHeight="1">
      <c r="B356" s="20" t="s">
        <v>232</v>
      </c>
      <c r="C356" s="17">
        <v>970</v>
      </c>
      <c r="D356" s="22"/>
    </row>
    <row r="357" spans="2:4" ht="18.75" customHeight="1">
      <c r="B357" s="20" t="s">
        <v>233</v>
      </c>
      <c r="C357" s="17">
        <v>990</v>
      </c>
      <c r="D357" s="73"/>
    </row>
    <row r="358" spans="2:4" ht="18.75" customHeight="1">
      <c r="B358" s="20" t="s">
        <v>234</v>
      </c>
      <c r="C358" s="19">
        <v>9700</v>
      </c>
      <c r="D358" s="104">
        <f>ROUND(SUM(D351:D357),2)</f>
        <v>0</v>
      </c>
    </row>
    <row r="359" spans="2:4" ht="18.75" customHeight="1">
      <c r="B359" s="18" t="s">
        <v>126</v>
      </c>
      <c r="C359" s="19"/>
      <c r="D359" s="104">
        <f>ROUND(SUM(D338:D340)+D349+D358,2)</f>
        <v>0</v>
      </c>
    </row>
    <row r="360" spans="2:4" ht="18.75" customHeight="1">
      <c r="B360" s="18" t="s">
        <v>76</v>
      </c>
      <c r="C360" s="17"/>
      <c r="D360" s="104">
        <f>ROUND(K336+D359,2)</f>
        <v>0</v>
      </c>
    </row>
    <row r="361" spans="2:4" ht="18.75" customHeight="1">
      <c r="B361" s="26" t="str">
        <f>B146</f>
        <v>Fund Balance, July 1, 2016</v>
      </c>
      <c r="C361" s="31">
        <v>2800</v>
      </c>
      <c r="D361" s="21">
        <v>0</v>
      </c>
    </row>
    <row r="362" spans="2:4" ht="18.75" customHeight="1">
      <c r="B362" s="26" t="s">
        <v>22</v>
      </c>
      <c r="C362" s="31">
        <v>2891</v>
      </c>
      <c r="D362" s="21"/>
    </row>
    <row r="363" spans="2:4" ht="12.75">
      <c r="B363" s="117" t="s">
        <v>292</v>
      </c>
      <c r="C363" s="118"/>
      <c r="D363" s="78"/>
    </row>
    <row r="364" spans="2:4" ht="18.75" customHeight="1">
      <c r="B364" s="14" t="s">
        <v>293</v>
      </c>
      <c r="C364" s="64">
        <v>2710</v>
      </c>
      <c r="D364" s="21"/>
    </row>
    <row r="365" spans="2:4" ht="18.75" customHeight="1">
      <c r="B365" s="3" t="s">
        <v>294</v>
      </c>
      <c r="C365" s="31">
        <v>2720</v>
      </c>
      <c r="D365" s="39"/>
    </row>
    <row r="366" spans="2:4" ht="18.75" customHeight="1">
      <c r="B366" s="3" t="s">
        <v>295</v>
      </c>
      <c r="C366" s="31">
        <v>2730</v>
      </c>
      <c r="D366" s="39"/>
    </row>
    <row r="367" spans="2:4" ht="18.75" customHeight="1">
      <c r="B367" s="3" t="s">
        <v>296</v>
      </c>
      <c r="C367" s="31">
        <v>2740</v>
      </c>
      <c r="D367" s="39"/>
    </row>
    <row r="368" spans="2:4" ht="18.75" customHeight="1">
      <c r="B368" s="3" t="s">
        <v>297</v>
      </c>
      <c r="C368" s="31">
        <v>2750</v>
      </c>
      <c r="D368" s="130"/>
    </row>
    <row r="369" spans="2:4" ht="18.75" customHeight="1">
      <c r="B369" s="34" t="str">
        <f>B154</f>
        <v>Total Fund Balances, June 30, 2017</v>
      </c>
      <c r="C369" s="86">
        <v>2700</v>
      </c>
      <c r="D369" s="105">
        <f>ROUND(SUM(D364:D368),2)</f>
        <v>0</v>
      </c>
    </row>
    <row r="370" spans="2:11" ht="12.75">
      <c r="B370" s="49"/>
      <c r="C370" s="60"/>
      <c r="E370" s="9"/>
      <c r="F370" s="9"/>
      <c r="G370" s="9"/>
      <c r="H370" s="8"/>
      <c r="I370" s="8"/>
      <c r="J370" s="9"/>
      <c r="K370" s="9"/>
    </row>
    <row r="371" spans="2:11" ht="12.75">
      <c r="B371" s="9" t="s">
        <v>21</v>
      </c>
      <c r="C371" s="8"/>
      <c r="D371" s="8"/>
      <c r="E371" s="9"/>
      <c r="F371" s="9"/>
      <c r="G371" s="9"/>
      <c r="H371" s="8"/>
      <c r="I371" s="8"/>
      <c r="J371" s="9"/>
      <c r="K371" s="9"/>
    </row>
    <row r="372" spans="2:11" ht="12.75">
      <c r="B372" s="9"/>
      <c r="C372" s="8"/>
      <c r="D372" s="8"/>
      <c r="E372" s="9"/>
      <c r="F372" s="9"/>
      <c r="G372" s="9"/>
      <c r="H372" s="8"/>
      <c r="I372" s="8"/>
      <c r="J372" s="9"/>
      <c r="K372" s="9"/>
    </row>
    <row r="373" spans="2:11" ht="12.75">
      <c r="B373" s="9"/>
      <c r="C373" s="8"/>
      <c r="D373" s="8"/>
      <c r="E373" s="9"/>
      <c r="F373" s="9"/>
      <c r="G373" s="9"/>
      <c r="H373" s="8"/>
      <c r="I373" s="8"/>
      <c r="J373" s="9"/>
      <c r="K373" s="9"/>
    </row>
    <row r="374" spans="1:13" ht="12.75">
      <c r="A374" s="1" t="s">
        <v>83</v>
      </c>
      <c r="B374" s="92" t="str">
        <f>$B$1</f>
        <v>DISTRICT SCHOOL BOARD OF OKEECHOBEE COUNTY</v>
      </c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</row>
    <row r="375" spans="2:13" ht="12.75">
      <c r="B375" s="43" t="s">
        <v>427</v>
      </c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</row>
    <row r="376" spans="2:13" ht="12.75">
      <c r="B376" s="43" t="s">
        <v>301</v>
      </c>
      <c r="C376" s="9"/>
      <c r="D376" s="42" t="s">
        <v>134</v>
      </c>
      <c r="E376" s="9"/>
      <c r="F376" s="9"/>
      <c r="H376" s="9"/>
      <c r="I376" s="9"/>
      <c r="J376" s="9"/>
      <c r="K376" s="9"/>
      <c r="L376" s="9"/>
      <c r="M376" s="9"/>
    </row>
    <row r="377" spans="2:13" ht="12.75">
      <c r="B377" s="43" t="s">
        <v>642</v>
      </c>
      <c r="C377" s="9"/>
      <c r="D377" s="42" t="s">
        <v>597</v>
      </c>
      <c r="E377" s="9"/>
      <c r="H377" s="207"/>
      <c r="I377" s="207"/>
      <c r="J377" s="9"/>
      <c r="K377" s="9"/>
      <c r="L377" s="9"/>
      <c r="M377" s="9"/>
    </row>
    <row r="378" spans="2:13" ht="12.75">
      <c r="B378" s="216" t="str">
        <f>B4</f>
        <v>For the Fiscal Year Ended June 30, 2017</v>
      </c>
      <c r="C378" s="9"/>
      <c r="D378" s="52" t="s">
        <v>291</v>
      </c>
      <c r="E378" s="52"/>
      <c r="H378" s="207"/>
      <c r="I378" s="207"/>
      <c r="J378" s="9"/>
      <c r="K378" s="9"/>
      <c r="L378" s="9"/>
      <c r="M378" s="9"/>
    </row>
    <row r="379" spans="2:13" ht="26.25">
      <c r="B379" s="379" t="s">
        <v>2</v>
      </c>
      <c r="C379" s="381" t="s">
        <v>354</v>
      </c>
      <c r="D379" s="142" t="s">
        <v>562</v>
      </c>
      <c r="E379" s="325"/>
      <c r="F379" s="325"/>
      <c r="G379" s="380"/>
      <c r="H379" s="380"/>
      <c r="I379" s="380"/>
      <c r="J379" s="9"/>
      <c r="K379" s="9"/>
      <c r="L379" s="9"/>
      <c r="M379" s="9"/>
    </row>
    <row r="380" spans="2:13" ht="18.75" customHeight="1">
      <c r="B380" s="379"/>
      <c r="C380" s="382"/>
      <c r="D380" s="357">
        <v>434</v>
      </c>
      <c r="E380" s="326"/>
      <c r="F380" s="326"/>
      <c r="G380" s="380"/>
      <c r="H380" s="380"/>
      <c r="I380" s="380"/>
      <c r="J380" s="9"/>
      <c r="K380" s="9"/>
      <c r="L380" s="9"/>
      <c r="M380" s="9"/>
    </row>
    <row r="381" spans="2:13" ht="12.75">
      <c r="B381" s="65" t="s">
        <v>151</v>
      </c>
      <c r="C381" s="66"/>
      <c r="D381" s="358"/>
      <c r="E381" s="327"/>
      <c r="F381" s="327"/>
      <c r="G381" s="132"/>
      <c r="H381" s="132"/>
      <c r="I381" s="132"/>
      <c r="J381" s="9"/>
      <c r="K381" s="9"/>
      <c r="L381" s="9"/>
      <c r="M381" s="9"/>
    </row>
    <row r="382" spans="2:13" ht="18.75" customHeight="1">
      <c r="B382" s="20" t="s">
        <v>290</v>
      </c>
      <c r="C382" s="356">
        <v>3214</v>
      </c>
      <c r="D382" s="301">
        <v>0</v>
      </c>
      <c r="E382" s="359"/>
      <c r="F382" s="322"/>
      <c r="G382" s="132"/>
      <c r="H382" s="132"/>
      <c r="I382" s="132"/>
      <c r="J382" s="9"/>
      <c r="K382" s="9"/>
      <c r="L382" s="9"/>
      <c r="M382" s="9"/>
    </row>
    <row r="383" spans="2:13" ht="18.75" customHeight="1">
      <c r="B383" s="28" t="s">
        <v>288</v>
      </c>
      <c r="C383" s="62">
        <v>3230</v>
      </c>
      <c r="D383" s="301"/>
      <c r="E383" s="359"/>
      <c r="F383" s="359"/>
      <c r="G383" s="132"/>
      <c r="H383" s="132"/>
      <c r="I383" s="132"/>
      <c r="J383" s="9"/>
      <c r="K383" s="9"/>
      <c r="L383" s="9"/>
      <c r="M383" s="9"/>
    </row>
    <row r="384" spans="2:13" ht="18.75" customHeight="1">
      <c r="B384" s="20" t="s">
        <v>559</v>
      </c>
      <c r="C384" s="17">
        <v>3240</v>
      </c>
      <c r="D384" s="301"/>
      <c r="E384" s="359"/>
      <c r="F384" s="359"/>
      <c r="G384" s="132"/>
      <c r="H384" s="132"/>
      <c r="I384" s="132"/>
      <c r="J384" s="9"/>
      <c r="K384" s="9"/>
      <c r="L384" s="9"/>
      <c r="M384" s="9"/>
    </row>
    <row r="385" spans="2:13" ht="18.75" customHeight="1">
      <c r="B385" s="20" t="s">
        <v>169</v>
      </c>
      <c r="C385" s="17">
        <v>3280</v>
      </c>
      <c r="D385" s="301"/>
      <c r="E385" s="360"/>
      <c r="F385" s="360"/>
      <c r="G385" s="132"/>
      <c r="H385" s="132"/>
      <c r="I385" s="132"/>
      <c r="J385" s="9"/>
      <c r="K385" s="9"/>
      <c r="L385" s="9"/>
      <c r="M385" s="9"/>
    </row>
    <row r="386" spans="2:13" ht="18.75" customHeight="1">
      <c r="B386" s="20" t="s">
        <v>79</v>
      </c>
      <c r="C386" s="17">
        <v>3299</v>
      </c>
      <c r="D386" s="130"/>
      <c r="E386" s="360"/>
      <c r="F386" s="360"/>
      <c r="G386" s="132"/>
      <c r="H386" s="132"/>
      <c r="I386" s="132"/>
      <c r="J386" s="9"/>
      <c r="K386" s="9"/>
      <c r="L386" s="9"/>
      <c r="M386" s="9"/>
    </row>
    <row r="387" spans="2:13" ht="18.75" customHeight="1">
      <c r="B387" s="20" t="s">
        <v>170</v>
      </c>
      <c r="C387" s="19">
        <v>3200</v>
      </c>
      <c r="D387" s="104">
        <f>ROUND(SUM(D382:D386),2)</f>
        <v>0</v>
      </c>
      <c r="E387" s="132"/>
      <c r="F387" s="132"/>
      <c r="G387" s="132"/>
      <c r="H387" s="132"/>
      <c r="I387" s="132"/>
      <c r="J387" s="9"/>
      <c r="K387" s="9"/>
      <c r="L387" s="9"/>
      <c r="M387" s="9"/>
    </row>
    <row r="388" spans="2:13" ht="12.75">
      <c r="B388" s="53" t="s">
        <v>4</v>
      </c>
      <c r="C388" s="54"/>
      <c r="D388" s="72"/>
      <c r="E388" s="132"/>
      <c r="F388" s="132"/>
      <c r="G388" s="132"/>
      <c r="H388" s="132"/>
      <c r="I388" s="132"/>
      <c r="J388" s="9"/>
      <c r="K388" s="9"/>
      <c r="L388" s="9"/>
      <c r="M388" s="9"/>
    </row>
    <row r="389" spans="2:13" ht="18.75" customHeight="1">
      <c r="B389" s="247" t="s">
        <v>580</v>
      </c>
      <c r="C389" s="54">
        <v>3380</v>
      </c>
      <c r="D389" s="324"/>
      <c r="E389" s="361"/>
      <c r="F389" s="361"/>
      <c r="G389" s="132"/>
      <c r="H389" s="132"/>
      <c r="I389" s="132"/>
      <c r="J389" s="9"/>
      <c r="K389" s="9"/>
      <c r="L389" s="9"/>
      <c r="M389" s="9"/>
    </row>
    <row r="390" spans="2:13" ht="18.75" customHeight="1">
      <c r="B390" s="28" t="s">
        <v>241</v>
      </c>
      <c r="C390" s="62">
        <v>3399</v>
      </c>
      <c r="D390" s="130"/>
      <c r="E390" s="360"/>
      <c r="F390" s="360"/>
      <c r="G390" s="132"/>
      <c r="H390" s="132"/>
      <c r="I390" s="132"/>
      <c r="J390" s="9"/>
      <c r="K390" s="9"/>
      <c r="L390" s="9"/>
      <c r="M390" s="9"/>
    </row>
    <row r="391" spans="2:13" ht="18.75" customHeight="1">
      <c r="B391" s="20" t="s">
        <v>182</v>
      </c>
      <c r="C391" s="19">
        <v>3300</v>
      </c>
      <c r="D391" s="104">
        <f>ROUND(SUM(D389:D390),2)</f>
        <v>0</v>
      </c>
      <c r="E391" s="132"/>
      <c r="F391" s="132"/>
      <c r="G391" s="132"/>
      <c r="H391" s="132"/>
      <c r="I391" s="132"/>
      <c r="J391" s="9"/>
      <c r="K391" s="9"/>
      <c r="L391" s="9"/>
      <c r="M391" s="9"/>
    </row>
    <row r="392" spans="2:13" ht="12.75">
      <c r="B392" s="53" t="s">
        <v>5</v>
      </c>
      <c r="C392" s="54"/>
      <c r="D392" s="72"/>
      <c r="E392" s="132"/>
      <c r="F392" s="132"/>
      <c r="G392" s="132"/>
      <c r="H392" s="132"/>
      <c r="I392" s="132"/>
      <c r="J392" s="9"/>
      <c r="K392" s="9"/>
      <c r="L392" s="9"/>
      <c r="M392" s="9"/>
    </row>
    <row r="393" spans="2:13" ht="18.75" customHeight="1">
      <c r="B393" s="20" t="s">
        <v>31</v>
      </c>
      <c r="C393" s="17">
        <v>3431</v>
      </c>
      <c r="D393" s="301"/>
      <c r="E393" s="360"/>
      <c r="F393" s="360"/>
      <c r="G393" s="132"/>
      <c r="H393" s="132"/>
      <c r="I393" s="132"/>
      <c r="J393" s="9"/>
      <c r="K393" s="9"/>
      <c r="L393" s="9"/>
      <c r="M393" s="9"/>
    </row>
    <row r="394" spans="2:13" ht="18.75" customHeight="1">
      <c r="B394" s="20" t="s">
        <v>81</v>
      </c>
      <c r="C394" s="17">
        <v>3432</v>
      </c>
      <c r="D394" s="301"/>
      <c r="E394" s="360"/>
      <c r="F394" s="360"/>
      <c r="G394" s="132"/>
      <c r="H394" s="132"/>
      <c r="I394" s="132"/>
      <c r="J394" s="9"/>
      <c r="K394" s="9"/>
      <c r="L394" s="9"/>
      <c r="M394" s="9"/>
    </row>
    <row r="395" spans="2:13" ht="18.75" customHeight="1">
      <c r="B395" s="20" t="s">
        <v>129</v>
      </c>
      <c r="C395" s="17">
        <v>3433</v>
      </c>
      <c r="D395" s="301"/>
      <c r="E395" s="360"/>
      <c r="F395" s="360"/>
      <c r="G395" s="132"/>
      <c r="H395" s="132"/>
      <c r="I395" s="132"/>
      <c r="J395" s="9"/>
      <c r="K395" s="9"/>
      <c r="L395" s="9"/>
      <c r="M395" s="9"/>
    </row>
    <row r="396" spans="2:13" ht="18.75" customHeight="1">
      <c r="B396" s="20" t="s">
        <v>440</v>
      </c>
      <c r="C396" s="17">
        <v>3440</v>
      </c>
      <c r="D396" s="301"/>
      <c r="E396" s="360"/>
      <c r="F396" s="360"/>
      <c r="G396" s="132"/>
      <c r="H396" s="132"/>
      <c r="I396" s="132"/>
      <c r="J396" s="9"/>
      <c r="K396" s="9"/>
      <c r="L396" s="9"/>
      <c r="M396" s="9"/>
    </row>
    <row r="397" spans="2:13" ht="18.75" customHeight="1">
      <c r="B397" s="20" t="s">
        <v>146</v>
      </c>
      <c r="C397" s="17">
        <v>3495</v>
      </c>
      <c r="D397" s="301"/>
      <c r="E397" s="360"/>
      <c r="F397" s="360"/>
      <c r="G397" s="132"/>
      <c r="H397" s="132"/>
      <c r="I397" s="132"/>
      <c r="J397" s="9"/>
      <c r="K397" s="9"/>
      <c r="L397" s="9"/>
      <c r="M397" s="9"/>
    </row>
    <row r="398" spans="2:13" ht="18.75" customHeight="1">
      <c r="B398" s="20" t="s">
        <v>199</v>
      </c>
      <c r="C398" s="17">
        <v>3497</v>
      </c>
      <c r="D398" s="130"/>
      <c r="E398" s="360"/>
      <c r="F398" s="360"/>
      <c r="G398" s="132"/>
      <c r="H398" s="132"/>
      <c r="I398" s="132"/>
      <c r="J398" s="9"/>
      <c r="K398" s="9"/>
      <c r="L398" s="9"/>
      <c r="M398" s="9"/>
    </row>
    <row r="399" spans="2:13" ht="18.75" customHeight="1">
      <c r="B399" s="20" t="s">
        <v>201</v>
      </c>
      <c r="C399" s="19">
        <v>3400</v>
      </c>
      <c r="D399" s="104">
        <f>ROUND(SUM(D393:D398),2)</f>
        <v>0</v>
      </c>
      <c r="E399" s="132"/>
      <c r="F399" s="132"/>
      <c r="G399" s="132"/>
      <c r="H399" s="132"/>
      <c r="I399" s="132"/>
      <c r="J399" s="9"/>
      <c r="K399" s="9"/>
      <c r="L399" s="9"/>
      <c r="M399" s="9"/>
    </row>
    <row r="400" spans="2:13" ht="18.75" customHeight="1">
      <c r="B400" s="18" t="s">
        <v>202</v>
      </c>
      <c r="C400" s="19">
        <v>3000</v>
      </c>
      <c r="D400" s="104">
        <f>D387+D391+D399</f>
        <v>0</v>
      </c>
      <c r="E400" s="132"/>
      <c r="F400" s="132"/>
      <c r="G400" s="132"/>
      <c r="H400" s="132"/>
      <c r="I400" s="132"/>
      <c r="J400" s="9"/>
      <c r="K400" s="9"/>
      <c r="L400" s="9"/>
      <c r="M400" s="9"/>
    </row>
    <row r="401" spans="2:13" ht="12.75">
      <c r="B401" s="9"/>
      <c r="C401" s="9"/>
      <c r="D401" s="9"/>
      <c r="E401" s="55"/>
      <c r="F401" s="9"/>
      <c r="G401" s="9"/>
      <c r="H401" s="9"/>
      <c r="I401" s="10"/>
      <c r="J401" s="9"/>
      <c r="K401" s="9"/>
      <c r="L401" s="9"/>
      <c r="M401" s="9"/>
    </row>
    <row r="402" spans="2:13" ht="12.75">
      <c r="B402" s="49" t="s">
        <v>21</v>
      </c>
      <c r="C402" s="9"/>
      <c r="D402" s="9"/>
      <c r="E402" s="9"/>
      <c r="F402" s="9"/>
      <c r="G402" s="9"/>
      <c r="H402" s="9"/>
      <c r="I402" s="10"/>
      <c r="J402" s="9"/>
      <c r="K402" s="9"/>
      <c r="L402" s="9"/>
      <c r="M402" s="9"/>
    </row>
    <row r="403" spans="2:11" ht="12.75">
      <c r="B403" s="9"/>
      <c r="C403" s="9"/>
      <c r="D403" s="9"/>
      <c r="E403" s="9"/>
      <c r="F403" s="9"/>
      <c r="G403" s="9"/>
      <c r="H403" s="9"/>
      <c r="I403" s="10"/>
      <c r="J403" s="9"/>
      <c r="K403" s="9"/>
    </row>
    <row r="404" spans="2:11" ht="12.75">
      <c r="B404" s="9"/>
      <c r="C404" s="8"/>
      <c r="D404" s="8"/>
      <c r="E404" s="9"/>
      <c r="F404" s="9"/>
      <c r="G404" s="9"/>
      <c r="H404" s="8"/>
      <c r="I404" s="8"/>
      <c r="J404" s="9"/>
      <c r="K404" s="9"/>
    </row>
    <row r="405" spans="1:11" ht="12.75">
      <c r="A405" s="9" t="s">
        <v>84</v>
      </c>
      <c r="B405" s="92" t="str">
        <f>$B$1</f>
        <v>DISTRICT SCHOOL BOARD OF OKEECHOBEE COUNTY</v>
      </c>
      <c r="C405" s="9"/>
      <c r="D405" s="9"/>
      <c r="E405" s="9"/>
      <c r="F405" s="9"/>
      <c r="G405" s="9"/>
      <c r="H405" s="56"/>
      <c r="I405" s="6"/>
      <c r="K405" s="57" t="s">
        <v>134</v>
      </c>
    </row>
    <row r="406" spans="2:11" ht="12.75">
      <c r="B406" s="43" t="s">
        <v>672</v>
      </c>
      <c r="C406" s="9"/>
      <c r="D406" s="9"/>
      <c r="E406" s="9"/>
      <c r="F406" s="9"/>
      <c r="G406" s="9"/>
      <c r="H406" s="9"/>
      <c r="I406" s="6"/>
      <c r="K406" s="42" t="s">
        <v>598</v>
      </c>
    </row>
    <row r="407" spans="2:11" ht="12.75">
      <c r="B407" s="90" t="str">
        <f>B4</f>
        <v>For the Fiscal Year Ended June 30, 2017</v>
      </c>
      <c r="C407" s="10"/>
      <c r="D407" s="10"/>
      <c r="E407" s="10"/>
      <c r="F407" s="10"/>
      <c r="G407" s="10"/>
      <c r="H407" s="10"/>
      <c r="I407" s="87"/>
      <c r="J407" s="10"/>
      <c r="K407" s="88" t="s">
        <v>291</v>
      </c>
    </row>
    <row r="408" spans="2:12" ht="12.75">
      <c r="B408" s="368" t="s">
        <v>10</v>
      </c>
      <c r="C408" s="370" t="s">
        <v>354</v>
      </c>
      <c r="D408" s="93">
        <v>100</v>
      </c>
      <c r="E408" s="93">
        <v>200</v>
      </c>
      <c r="F408" s="93">
        <v>300</v>
      </c>
      <c r="G408" s="93">
        <v>400</v>
      </c>
      <c r="H408" s="93">
        <v>500</v>
      </c>
      <c r="I408" s="93">
        <v>600</v>
      </c>
      <c r="J408" s="93">
        <v>700</v>
      </c>
      <c r="K408" s="373" t="s">
        <v>9</v>
      </c>
      <c r="L408" s="6"/>
    </row>
    <row r="409" spans="2:12" ht="26.25">
      <c r="B409" s="378"/>
      <c r="C409" s="370"/>
      <c r="D409" s="152" t="s">
        <v>8</v>
      </c>
      <c r="E409" s="152" t="s">
        <v>348</v>
      </c>
      <c r="F409" s="152" t="s">
        <v>349</v>
      </c>
      <c r="G409" s="152" t="s">
        <v>350</v>
      </c>
      <c r="H409" s="152" t="s">
        <v>351</v>
      </c>
      <c r="I409" s="152" t="s">
        <v>352</v>
      </c>
      <c r="J409" s="153" t="s">
        <v>7</v>
      </c>
      <c r="K409" s="373"/>
      <c r="L409" s="6"/>
    </row>
    <row r="410" spans="2:11" ht="12.75">
      <c r="B410" s="53" t="s">
        <v>11</v>
      </c>
      <c r="C410" s="54"/>
      <c r="D410" s="74"/>
      <c r="E410" s="74"/>
      <c r="F410" s="74"/>
      <c r="G410" s="74"/>
      <c r="H410" s="74"/>
      <c r="I410" s="74"/>
      <c r="J410" s="74"/>
      <c r="K410" s="74"/>
    </row>
    <row r="411" spans="2:11" ht="18.75" customHeight="1">
      <c r="B411" s="20" t="s">
        <v>203</v>
      </c>
      <c r="C411" s="17">
        <v>5000</v>
      </c>
      <c r="D411" s="39"/>
      <c r="E411" s="39"/>
      <c r="F411" s="39"/>
      <c r="G411" s="39"/>
      <c r="H411" s="39"/>
      <c r="I411" s="39"/>
      <c r="J411" s="39"/>
      <c r="K411" s="101">
        <f aca="true" t="shared" si="6" ref="K411:K428">ROUND(SUM(D411:J411),2)</f>
        <v>0</v>
      </c>
    </row>
    <row r="412" spans="2:11" ht="18.75" customHeight="1">
      <c r="B412" s="14" t="s">
        <v>565</v>
      </c>
      <c r="C412" s="62">
        <v>6100</v>
      </c>
      <c r="D412" s="39"/>
      <c r="E412" s="39"/>
      <c r="F412" s="39"/>
      <c r="G412" s="39"/>
      <c r="H412" s="39"/>
      <c r="I412" s="39"/>
      <c r="J412" s="39"/>
      <c r="K412" s="101">
        <f t="shared" si="6"/>
        <v>0</v>
      </c>
    </row>
    <row r="413" spans="2:11" ht="18.75" customHeight="1">
      <c r="B413" s="20" t="s">
        <v>204</v>
      </c>
      <c r="C413" s="17">
        <v>6200</v>
      </c>
      <c r="D413" s="39"/>
      <c r="E413" s="39"/>
      <c r="F413" s="39"/>
      <c r="G413" s="39"/>
      <c r="H413" s="39"/>
      <c r="I413" s="39"/>
      <c r="J413" s="39"/>
      <c r="K413" s="101">
        <f t="shared" si="6"/>
        <v>0</v>
      </c>
    </row>
    <row r="414" spans="2:11" ht="18.75" customHeight="1">
      <c r="B414" s="20" t="s">
        <v>255</v>
      </c>
      <c r="C414" s="17">
        <v>6300</v>
      </c>
      <c r="D414" s="39"/>
      <c r="E414" s="39"/>
      <c r="F414" s="39"/>
      <c r="G414" s="39"/>
      <c r="H414" s="39"/>
      <c r="I414" s="39"/>
      <c r="J414" s="39"/>
      <c r="K414" s="101">
        <f t="shared" si="6"/>
        <v>0</v>
      </c>
    </row>
    <row r="415" spans="2:11" ht="18.75" customHeight="1">
      <c r="B415" s="20" t="s">
        <v>206</v>
      </c>
      <c r="C415" s="17">
        <v>6400</v>
      </c>
      <c r="D415" s="39"/>
      <c r="E415" s="39"/>
      <c r="F415" s="39"/>
      <c r="G415" s="39"/>
      <c r="H415" s="39"/>
      <c r="I415" s="39"/>
      <c r="J415" s="39"/>
      <c r="K415" s="101">
        <f t="shared" si="6"/>
        <v>0</v>
      </c>
    </row>
    <row r="416" spans="2:11" ht="18.75" customHeight="1">
      <c r="B416" s="20" t="s">
        <v>582</v>
      </c>
      <c r="C416" s="17">
        <v>6500</v>
      </c>
      <c r="D416" s="39"/>
      <c r="E416" s="39"/>
      <c r="F416" s="39"/>
      <c r="G416" s="39"/>
      <c r="H416" s="39"/>
      <c r="I416" s="39"/>
      <c r="J416" s="39"/>
      <c r="K416" s="101">
        <f t="shared" si="6"/>
        <v>0</v>
      </c>
    </row>
    <row r="417" spans="2:11" ht="18.75" customHeight="1">
      <c r="B417" s="20" t="s">
        <v>256</v>
      </c>
      <c r="C417" s="17">
        <v>7100</v>
      </c>
      <c r="D417" s="39"/>
      <c r="E417" s="39"/>
      <c r="F417" s="39"/>
      <c r="G417" s="39"/>
      <c r="H417" s="39"/>
      <c r="I417" s="39"/>
      <c r="J417" s="39"/>
      <c r="K417" s="101">
        <f t="shared" si="6"/>
        <v>0</v>
      </c>
    </row>
    <row r="418" spans="2:11" ht="18.75" customHeight="1">
      <c r="B418" s="20" t="s">
        <v>207</v>
      </c>
      <c r="C418" s="17">
        <v>7200</v>
      </c>
      <c r="D418" s="39"/>
      <c r="E418" s="39"/>
      <c r="F418" s="39"/>
      <c r="G418" s="39"/>
      <c r="H418" s="39"/>
      <c r="I418" s="39"/>
      <c r="J418" s="39"/>
      <c r="K418" s="101">
        <f t="shared" si="6"/>
        <v>0</v>
      </c>
    </row>
    <row r="419" spans="2:11" ht="18.75" customHeight="1">
      <c r="B419" s="20" t="s">
        <v>208</v>
      </c>
      <c r="C419" s="17">
        <v>7300</v>
      </c>
      <c r="D419" s="39"/>
      <c r="E419" s="39"/>
      <c r="F419" s="39"/>
      <c r="G419" s="39"/>
      <c r="H419" s="39"/>
      <c r="I419" s="39"/>
      <c r="J419" s="39"/>
      <c r="K419" s="101">
        <f t="shared" si="6"/>
        <v>0</v>
      </c>
    </row>
    <row r="420" spans="2:11" ht="18.75" customHeight="1">
      <c r="B420" s="20" t="s">
        <v>209</v>
      </c>
      <c r="C420" s="17">
        <v>7410</v>
      </c>
      <c r="D420" s="39"/>
      <c r="E420" s="39"/>
      <c r="F420" s="39"/>
      <c r="G420" s="39"/>
      <c r="H420" s="39"/>
      <c r="I420" s="39"/>
      <c r="J420" s="39"/>
      <c r="K420" s="101">
        <f t="shared" si="6"/>
        <v>0</v>
      </c>
    </row>
    <row r="421" spans="2:11" ht="18.75" customHeight="1">
      <c r="B421" s="20" t="s">
        <v>210</v>
      </c>
      <c r="C421" s="17">
        <v>7500</v>
      </c>
      <c r="D421" s="39"/>
      <c r="E421" s="39"/>
      <c r="F421" s="39"/>
      <c r="G421" s="39"/>
      <c r="H421" s="39"/>
      <c r="I421" s="39"/>
      <c r="J421" s="39"/>
      <c r="K421" s="101">
        <f t="shared" si="6"/>
        <v>0</v>
      </c>
    </row>
    <row r="422" spans="2:11" ht="18.75" customHeight="1">
      <c r="B422" s="20" t="s">
        <v>211</v>
      </c>
      <c r="C422" s="17">
        <v>7600</v>
      </c>
      <c r="D422" s="39"/>
      <c r="E422" s="39"/>
      <c r="F422" s="39"/>
      <c r="G422" s="39"/>
      <c r="H422" s="39"/>
      <c r="I422" s="39"/>
      <c r="J422" s="39"/>
      <c r="K422" s="101">
        <f t="shared" si="6"/>
        <v>0</v>
      </c>
    </row>
    <row r="423" spans="2:11" ht="18.75" customHeight="1">
      <c r="B423" s="20" t="s">
        <v>212</v>
      </c>
      <c r="C423" s="17">
        <v>7700</v>
      </c>
      <c r="D423" s="39"/>
      <c r="E423" s="39"/>
      <c r="F423" s="39"/>
      <c r="G423" s="39"/>
      <c r="H423" s="39"/>
      <c r="I423" s="39"/>
      <c r="J423" s="39"/>
      <c r="K423" s="101">
        <f t="shared" si="6"/>
        <v>0</v>
      </c>
    </row>
    <row r="424" spans="2:11" ht="18.75" customHeight="1">
      <c r="B424" s="14" t="s">
        <v>382</v>
      </c>
      <c r="C424" s="62">
        <v>7800</v>
      </c>
      <c r="D424" s="39"/>
      <c r="E424" s="39"/>
      <c r="F424" s="39"/>
      <c r="G424" s="39"/>
      <c r="H424" s="39"/>
      <c r="I424" s="39"/>
      <c r="J424" s="39"/>
      <c r="K424" s="101">
        <f t="shared" si="6"/>
        <v>0</v>
      </c>
    </row>
    <row r="425" spans="2:11" ht="18.75" customHeight="1">
      <c r="B425" s="20" t="s">
        <v>213</v>
      </c>
      <c r="C425" s="17">
        <v>7900</v>
      </c>
      <c r="D425" s="39"/>
      <c r="E425" s="39"/>
      <c r="F425" s="39"/>
      <c r="G425" s="39"/>
      <c r="H425" s="39"/>
      <c r="I425" s="39"/>
      <c r="J425" s="39"/>
      <c r="K425" s="101">
        <f t="shared" si="6"/>
        <v>0</v>
      </c>
    </row>
    <row r="426" spans="2:11" ht="18.75" customHeight="1">
      <c r="B426" s="28" t="s">
        <v>214</v>
      </c>
      <c r="C426" s="62">
        <v>8100</v>
      </c>
      <c r="D426" s="39"/>
      <c r="E426" s="39"/>
      <c r="F426" s="39"/>
      <c r="G426" s="39"/>
      <c r="H426" s="39"/>
      <c r="I426" s="39"/>
      <c r="J426" s="39"/>
      <c r="K426" s="101">
        <f t="shared" si="6"/>
        <v>0</v>
      </c>
    </row>
    <row r="427" spans="2:12" ht="18.75" customHeight="1">
      <c r="B427" s="14" t="s">
        <v>215</v>
      </c>
      <c r="C427" s="11">
        <v>8200</v>
      </c>
      <c r="D427" s="39"/>
      <c r="E427" s="39"/>
      <c r="F427" s="39"/>
      <c r="G427" s="39"/>
      <c r="H427" s="39"/>
      <c r="I427" s="39"/>
      <c r="J427" s="39"/>
      <c r="K427" s="101">
        <f t="shared" si="6"/>
        <v>0</v>
      </c>
      <c r="L427" s="6"/>
    </row>
    <row r="428" spans="2:11" ht="18.75" customHeight="1">
      <c r="B428" s="20" t="s">
        <v>216</v>
      </c>
      <c r="C428" s="17">
        <v>9100</v>
      </c>
      <c r="D428" s="39"/>
      <c r="E428" s="39"/>
      <c r="F428" s="39"/>
      <c r="G428" s="39"/>
      <c r="H428" s="39"/>
      <c r="I428" s="39"/>
      <c r="J428" s="39"/>
      <c r="K428" s="101">
        <f t="shared" si="6"/>
        <v>0</v>
      </c>
    </row>
    <row r="429" spans="2:11" ht="12.75">
      <c r="B429" s="53" t="s">
        <v>12</v>
      </c>
      <c r="C429" s="59"/>
      <c r="D429" s="231"/>
      <c r="E429" s="231"/>
      <c r="F429" s="231"/>
      <c r="G429" s="231"/>
      <c r="H429" s="231"/>
      <c r="I429" s="69"/>
      <c r="J429" s="231"/>
      <c r="K429" s="71"/>
    </row>
    <row r="430" spans="2:11" ht="18.75" customHeight="1">
      <c r="B430" s="20" t="s">
        <v>209</v>
      </c>
      <c r="C430" s="17">
        <v>7420</v>
      </c>
      <c r="D430" s="225"/>
      <c r="E430" s="225"/>
      <c r="F430" s="225"/>
      <c r="G430" s="225"/>
      <c r="H430" s="225"/>
      <c r="I430" s="39"/>
      <c r="J430" s="225"/>
      <c r="K430" s="101">
        <f>ROUND(I430,2)</f>
        <v>0</v>
      </c>
    </row>
    <row r="431" spans="2:11" ht="18.75" customHeight="1">
      <c r="B431" s="20" t="s">
        <v>218</v>
      </c>
      <c r="C431" s="17">
        <v>9300</v>
      </c>
      <c r="D431" s="225"/>
      <c r="E431" s="225"/>
      <c r="F431" s="225"/>
      <c r="G431" s="225"/>
      <c r="H431" s="225"/>
      <c r="I431" s="39"/>
      <c r="J431" s="225"/>
      <c r="K431" s="101">
        <f>ROUND(I431,2)</f>
        <v>0</v>
      </c>
    </row>
    <row r="432" spans="2:11" ht="18.75" customHeight="1">
      <c r="B432" s="81" t="s">
        <v>220</v>
      </c>
      <c r="C432" s="82"/>
      <c r="D432" s="104">
        <f>ROUND(SUM(D411:D428),2)</f>
        <v>0</v>
      </c>
      <c r="E432" s="104">
        <f>ROUND(SUM(E411:E428),2)</f>
        <v>0</v>
      </c>
      <c r="F432" s="104">
        <f>ROUND(SUM(F411:F428),2)</f>
        <v>0</v>
      </c>
      <c r="G432" s="104">
        <f>ROUND(SUM(G411:G428),2)</f>
        <v>0</v>
      </c>
      <c r="H432" s="104">
        <f>ROUND(SUM(H411:H428),2)</f>
        <v>0</v>
      </c>
      <c r="I432" s="104">
        <f>ROUND(SUM(I411:I428)+SUM(I430:I431),2)</f>
        <v>0</v>
      </c>
      <c r="J432" s="104">
        <f>ROUND(SUM(J411:J428),2)</f>
        <v>0</v>
      </c>
      <c r="K432" s="100">
        <f>ROUND(SUM(D432:J432),2)</f>
        <v>0</v>
      </c>
    </row>
    <row r="433" spans="2:11" ht="18.75" customHeight="1">
      <c r="B433" s="81" t="s">
        <v>25</v>
      </c>
      <c r="C433" s="82"/>
      <c r="D433" s="224"/>
      <c r="E433" s="224"/>
      <c r="F433" s="224"/>
      <c r="G433" s="224"/>
      <c r="H433" s="224"/>
      <c r="I433" s="224"/>
      <c r="J433" s="224"/>
      <c r="K433" s="100">
        <f>ROUND(D400-K432,2)</f>
        <v>0</v>
      </c>
    </row>
    <row r="434" spans="2:4" ht="26.25">
      <c r="B434" s="123" t="s">
        <v>353</v>
      </c>
      <c r="C434" s="208" t="s">
        <v>354</v>
      </c>
      <c r="D434" s="122"/>
    </row>
    <row r="435" spans="2:4" ht="18.75" customHeight="1">
      <c r="B435" s="16" t="s">
        <v>144</v>
      </c>
      <c r="C435" s="17">
        <v>3720</v>
      </c>
      <c r="D435" s="21"/>
    </row>
    <row r="436" spans="2:4" ht="18.75" customHeight="1">
      <c r="B436" s="16" t="s">
        <v>415</v>
      </c>
      <c r="C436" s="84">
        <v>3730</v>
      </c>
      <c r="D436" s="21"/>
    </row>
    <row r="437" spans="2:4" ht="18.75" customHeight="1">
      <c r="B437" s="16" t="s">
        <v>16</v>
      </c>
      <c r="C437" s="17">
        <v>3740</v>
      </c>
      <c r="D437" s="21"/>
    </row>
    <row r="438" spans="2:4" ht="12.75">
      <c r="B438" s="53" t="s">
        <v>17</v>
      </c>
      <c r="C438" s="170"/>
      <c r="D438" s="80"/>
    </row>
    <row r="439" spans="2:4" ht="18.75" customHeight="1">
      <c r="B439" s="20" t="s">
        <v>249</v>
      </c>
      <c r="C439" s="17">
        <v>3610</v>
      </c>
      <c r="D439" s="21"/>
    </row>
    <row r="440" spans="2:4" ht="18.75" customHeight="1">
      <c r="B440" s="20" t="s">
        <v>221</v>
      </c>
      <c r="C440" s="17">
        <v>3620</v>
      </c>
      <c r="D440" s="21"/>
    </row>
    <row r="441" spans="2:4" ht="18.75" customHeight="1">
      <c r="B441" s="20" t="s">
        <v>222</v>
      </c>
      <c r="C441" s="17">
        <v>3630</v>
      </c>
      <c r="D441" s="21"/>
    </row>
    <row r="442" spans="2:4" ht="18.75" customHeight="1">
      <c r="B442" s="20" t="s">
        <v>250</v>
      </c>
      <c r="C442" s="17">
        <v>3650</v>
      </c>
      <c r="D442" s="21"/>
    </row>
    <row r="443" spans="2:4" ht="18.75" customHeight="1">
      <c r="B443" s="20" t="s">
        <v>224</v>
      </c>
      <c r="C443" s="17">
        <v>3660</v>
      </c>
      <c r="D443" s="21"/>
    </row>
    <row r="444" spans="2:4" ht="18.75" customHeight="1">
      <c r="B444" s="20" t="s">
        <v>225</v>
      </c>
      <c r="C444" s="17">
        <v>3670</v>
      </c>
      <c r="D444" s="22"/>
    </row>
    <row r="445" spans="2:4" ht="18.75" customHeight="1">
      <c r="B445" s="20" t="s">
        <v>226</v>
      </c>
      <c r="C445" s="17">
        <v>3690</v>
      </c>
      <c r="D445" s="73"/>
    </row>
    <row r="446" spans="2:4" ht="18.75" customHeight="1">
      <c r="B446" s="20" t="s">
        <v>227</v>
      </c>
      <c r="C446" s="19">
        <v>3600</v>
      </c>
      <c r="D446" s="104">
        <f>ROUND(SUM(D439:D445),2)</f>
        <v>0</v>
      </c>
    </row>
    <row r="447" spans="2:4" ht="12.75">
      <c r="B447" s="53" t="s">
        <v>18</v>
      </c>
      <c r="C447" s="170"/>
      <c r="D447" s="71"/>
    </row>
    <row r="448" spans="2:4" ht="18.75" customHeight="1">
      <c r="B448" s="20" t="s">
        <v>257</v>
      </c>
      <c r="C448" s="17">
        <v>910</v>
      </c>
      <c r="D448" s="21"/>
    </row>
    <row r="449" spans="2:4" ht="18.75" customHeight="1">
      <c r="B449" s="20" t="s">
        <v>228</v>
      </c>
      <c r="C449" s="17">
        <v>920</v>
      </c>
      <c r="D449" s="21"/>
    </row>
    <row r="450" spans="2:4" ht="18.75" customHeight="1">
      <c r="B450" s="20" t="s">
        <v>229</v>
      </c>
      <c r="C450" s="17">
        <v>930</v>
      </c>
      <c r="D450" s="21"/>
    </row>
    <row r="451" spans="2:4" ht="18.75" customHeight="1">
      <c r="B451" s="20" t="s">
        <v>250</v>
      </c>
      <c r="C451" s="17">
        <v>950</v>
      </c>
      <c r="D451" s="21"/>
    </row>
    <row r="452" spans="2:4" ht="18.75" customHeight="1">
      <c r="B452" s="20" t="s">
        <v>231</v>
      </c>
      <c r="C452" s="17">
        <v>960</v>
      </c>
      <c r="D452" s="22"/>
    </row>
    <row r="453" spans="2:4" ht="18.75" customHeight="1">
      <c r="B453" s="20" t="s">
        <v>232</v>
      </c>
      <c r="C453" s="17">
        <v>970</v>
      </c>
      <c r="D453" s="22"/>
    </row>
    <row r="454" spans="2:4" ht="18.75" customHeight="1">
      <c r="B454" s="20" t="s">
        <v>233</v>
      </c>
      <c r="C454" s="17">
        <v>990</v>
      </c>
      <c r="D454" s="73"/>
    </row>
    <row r="455" spans="2:4" ht="18.75" customHeight="1">
      <c r="B455" s="20" t="s">
        <v>234</v>
      </c>
      <c r="C455" s="19">
        <v>9700</v>
      </c>
      <c r="D455" s="104">
        <f>ROUND(SUM(D448:D454),2)</f>
        <v>0</v>
      </c>
    </row>
    <row r="456" spans="2:4" ht="18.75" customHeight="1">
      <c r="B456" s="18" t="s">
        <v>126</v>
      </c>
      <c r="C456" s="19"/>
      <c r="D456" s="104">
        <f>ROUND(SUM(D435:D437)+D446+D455,2)</f>
        <v>0</v>
      </c>
    </row>
    <row r="457" spans="2:4" ht="18.75" customHeight="1">
      <c r="B457" s="18" t="s">
        <v>76</v>
      </c>
      <c r="C457" s="17"/>
      <c r="D457" s="104">
        <f>ROUND(K433+D456,2)</f>
        <v>0</v>
      </c>
    </row>
    <row r="458" spans="2:4" ht="18.75" customHeight="1">
      <c r="B458" s="26" t="str">
        <f>B146</f>
        <v>Fund Balance, July 1, 2016</v>
      </c>
      <c r="C458" s="31">
        <v>2800</v>
      </c>
      <c r="D458" s="21"/>
    </row>
    <row r="459" spans="2:4" ht="18.75" customHeight="1">
      <c r="B459" s="26" t="s">
        <v>22</v>
      </c>
      <c r="C459" s="31">
        <v>2891</v>
      </c>
      <c r="D459" s="21"/>
    </row>
    <row r="460" spans="2:4" ht="12.75">
      <c r="B460" s="117" t="s">
        <v>292</v>
      </c>
      <c r="C460" s="118"/>
      <c r="D460" s="78"/>
    </row>
    <row r="461" spans="2:4" ht="18.75" customHeight="1">
      <c r="B461" s="14" t="s">
        <v>293</v>
      </c>
      <c r="C461" s="64">
        <v>2710</v>
      </c>
      <c r="D461" s="21"/>
    </row>
    <row r="462" spans="2:4" ht="18.75" customHeight="1">
      <c r="B462" s="3" t="s">
        <v>294</v>
      </c>
      <c r="C462" s="31">
        <v>2720</v>
      </c>
      <c r="D462" s="39"/>
    </row>
    <row r="463" spans="2:4" ht="18.75" customHeight="1">
      <c r="B463" s="3" t="s">
        <v>295</v>
      </c>
      <c r="C463" s="31">
        <v>2730</v>
      </c>
      <c r="D463" s="39"/>
    </row>
    <row r="464" spans="2:4" ht="18.75" customHeight="1">
      <c r="B464" s="3" t="s">
        <v>296</v>
      </c>
      <c r="C464" s="31">
        <v>2740</v>
      </c>
      <c r="D464" s="39"/>
    </row>
    <row r="465" spans="2:4" ht="18.75" customHeight="1">
      <c r="B465" s="3" t="s">
        <v>297</v>
      </c>
      <c r="C465" s="31">
        <v>2750</v>
      </c>
      <c r="D465" s="22"/>
    </row>
    <row r="466" spans="2:4" ht="18.75" customHeight="1">
      <c r="B466" s="34" t="str">
        <f>B154</f>
        <v>Total Fund Balances, June 30, 2017</v>
      </c>
      <c r="C466" s="86">
        <v>2700</v>
      </c>
      <c r="D466" s="105">
        <f>ROUND(SUM(D461:D465),2)</f>
        <v>0</v>
      </c>
    </row>
    <row r="467" spans="2:11" ht="12.75">
      <c r="B467" s="49"/>
      <c r="C467" s="60"/>
      <c r="E467" s="9"/>
      <c r="F467" s="9"/>
      <c r="G467" s="9"/>
      <c r="H467" s="8"/>
      <c r="I467" s="8"/>
      <c r="J467" s="9"/>
      <c r="K467" s="9"/>
    </row>
    <row r="468" spans="2:11" ht="12.75">
      <c r="B468" s="9" t="s">
        <v>21</v>
      </c>
      <c r="C468" s="8"/>
      <c r="D468" s="8"/>
      <c r="E468" s="9"/>
      <c r="F468" s="9"/>
      <c r="G468" s="9"/>
      <c r="H468" s="8"/>
      <c r="I468" s="8"/>
      <c r="J468" s="9"/>
      <c r="K468" s="9"/>
    </row>
    <row r="469" spans="2:11" ht="12.75">
      <c r="B469" s="9"/>
      <c r="C469" s="8"/>
      <c r="D469" s="8"/>
      <c r="E469" s="9"/>
      <c r="F469" s="9"/>
      <c r="G469" s="9"/>
      <c r="H469" s="8"/>
      <c r="I469" s="8"/>
      <c r="J469" s="9"/>
      <c r="K469" s="9"/>
    </row>
    <row r="470" spans="2:11" ht="12.75">
      <c r="B470" s="9"/>
      <c r="C470" s="8"/>
      <c r="D470" s="8"/>
      <c r="E470" s="9"/>
      <c r="F470" s="9"/>
      <c r="G470" s="9"/>
      <c r="H470" s="8"/>
      <c r="I470" s="8"/>
      <c r="J470" s="9"/>
      <c r="K470" s="9"/>
    </row>
    <row r="471" spans="1:11" ht="12.75">
      <c r="A471" s="9" t="s">
        <v>85</v>
      </c>
      <c r="B471" s="92" t="str">
        <f>$B$1</f>
        <v>DISTRICT SCHOOL BOARD OF OKEECHOBEE COUNTY</v>
      </c>
      <c r="C471" s="90"/>
      <c r="K471" s="33" t="s">
        <v>135</v>
      </c>
    </row>
    <row r="472" spans="2:11" ht="12.75">
      <c r="B472" s="92" t="s">
        <v>430</v>
      </c>
      <c r="K472" s="42" t="s">
        <v>599</v>
      </c>
    </row>
    <row r="473" spans="2:11" ht="12.75">
      <c r="B473" s="216" t="str">
        <f>B4</f>
        <v>For the Fiscal Year Ended June 30, 2017</v>
      </c>
      <c r="K473" s="91" t="s">
        <v>161</v>
      </c>
    </row>
    <row r="474" spans="2:4" ht="26.25">
      <c r="B474" s="144" t="s">
        <v>26</v>
      </c>
      <c r="C474" s="145" t="s">
        <v>354</v>
      </c>
      <c r="D474" s="171"/>
    </row>
    <row r="475" spans="2:4" ht="12.75">
      <c r="B475" s="53" t="s">
        <v>151</v>
      </c>
      <c r="C475" s="27"/>
      <c r="D475" s="147"/>
    </row>
    <row r="476" spans="2:4" ht="18.75" customHeight="1">
      <c r="B476" s="172" t="s">
        <v>169</v>
      </c>
      <c r="C476" s="27">
        <v>3280</v>
      </c>
      <c r="D476" s="83"/>
    </row>
    <row r="477" spans="2:4" ht="18.75" customHeight="1">
      <c r="B477" s="173" t="s">
        <v>170</v>
      </c>
      <c r="C477" s="25">
        <v>3200</v>
      </c>
      <c r="D477" s="80">
        <f>SUM(D476)</f>
        <v>0</v>
      </c>
    </row>
    <row r="478" spans="2:4" ht="12.75">
      <c r="B478" s="126" t="s">
        <v>5</v>
      </c>
      <c r="C478" s="25"/>
      <c r="D478" s="78"/>
    </row>
    <row r="479" spans="2:4" ht="18.75" customHeight="1">
      <c r="B479" s="3" t="s">
        <v>31</v>
      </c>
      <c r="C479" s="11">
        <v>3431</v>
      </c>
      <c r="D479" s="21"/>
    </row>
    <row r="480" spans="2:4" ht="18.75" customHeight="1">
      <c r="B480" s="3" t="s">
        <v>81</v>
      </c>
      <c r="C480" s="31">
        <v>3432</v>
      </c>
      <c r="D480" s="39"/>
    </row>
    <row r="481" spans="2:4" ht="18.75" customHeight="1">
      <c r="B481" s="3" t="s">
        <v>129</v>
      </c>
      <c r="C481" s="31">
        <v>3433</v>
      </c>
      <c r="D481" s="39"/>
    </row>
    <row r="482" spans="2:4" ht="18.75" customHeight="1">
      <c r="B482" s="3" t="s">
        <v>440</v>
      </c>
      <c r="C482" s="31">
        <v>3440</v>
      </c>
      <c r="D482" s="39"/>
    </row>
    <row r="483" spans="2:4" ht="18.75" customHeight="1">
      <c r="B483" s="3" t="s">
        <v>146</v>
      </c>
      <c r="C483" s="31">
        <v>3495</v>
      </c>
      <c r="D483" s="39"/>
    </row>
    <row r="484" spans="2:4" ht="18.75" customHeight="1">
      <c r="B484" s="3" t="s">
        <v>386</v>
      </c>
      <c r="C484" s="31">
        <v>3400</v>
      </c>
      <c r="D484" s="110">
        <f>SUM(D479:D483)</f>
        <v>0</v>
      </c>
    </row>
    <row r="485" spans="2:4" ht="18.75" customHeight="1">
      <c r="B485" s="24" t="s">
        <v>202</v>
      </c>
      <c r="C485" s="137">
        <v>3000</v>
      </c>
      <c r="D485" s="100">
        <f>+D477+D484</f>
        <v>0</v>
      </c>
    </row>
    <row r="486" spans="2:12" ht="12.75">
      <c r="B486" s="368" t="s">
        <v>10</v>
      </c>
      <c r="C486" s="370" t="s">
        <v>354</v>
      </c>
      <c r="D486" s="93">
        <v>100</v>
      </c>
      <c r="E486" s="93">
        <v>200</v>
      </c>
      <c r="F486" s="93">
        <v>300</v>
      </c>
      <c r="G486" s="93">
        <v>400</v>
      </c>
      <c r="H486" s="93">
        <v>500</v>
      </c>
      <c r="I486" s="93">
        <v>600</v>
      </c>
      <c r="J486" s="93">
        <v>700</v>
      </c>
      <c r="K486" s="373" t="s">
        <v>9</v>
      </c>
      <c r="L486" s="6"/>
    </row>
    <row r="487" spans="2:12" ht="26.25">
      <c r="B487" s="378"/>
      <c r="C487" s="370"/>
      <c r="D487" s="152" t="s">
        <v>8</v>
      </c>
      <c r="E487" s="152" t="s">
        <v>348</v>
      </c>
      <c r="F487" s="152" t="s">
        <v>349</v>
      </c>
      <c r="G487" s="152" t="s">
        <v>350</v>
      </c>
      <c r="H487" s="152" t="s">
        <v>351</v>
      </c>
      <c r="I487" s="152" t="s">
        <v>352</v>
      </c>
      <c r="J487" s="153" t="s">
        <v>7</v>
      </c>
      <c r="K487" s="373"/>
      <c r="L487" s="6"/>
    </row>
    <row r="488" spans="2:11" ht="12.75">
      <c r="B488" s="53" t="s">
        <v>11</v>
      </c>
      <c r="C488" s="54"/>
      <c r="D488" s="74"/>
      <c r="E488" s="74"/>
      <c r="F488" s="74"/>
      <c r="G488" s="74"/>
      <c r="H488" s="74"/>
      <c r="I488" s="74"/>
      <c r="J488" s="74"/>
      <c r="K488" s="74"/>
    </row>
    <row r="489" spans="2:11" ht="18.75" customHeight="1">
      <c r="B489" s="20" t="s">
        <v>203</v>
      </c>
      <c r="C489" s="17">
        <v>5000</v>
      </c>
      <c r="D489" s="39"/>
      <c r="E489" s="39"/>
      <c r="F489" s="39"/>
      <c r="G489" s="39"/>
      <c r="H489" s="39"/>
      <c r="I489" s="39"/>
      <c r="J489" s="39"/>
      <c r="K489" s="110">
        <f>SUM(D489:J489)</f>
        <v>0</v>
      </c>
    </row>
    <row r="490" spans="2:11" ht="18.75" customHeight="1">
      <c r="B490" s="14" t="s">
        <v>565</v>
      </c>
      <c r="C490" s="62">
        <v>6100</v>
      </c>
      <c r="D490" s="39"/>
      <c r="E490" s="39"/>
      <c r="F490" s="39"/>
      <c r="G490" s="39"/>
      <c r="H490" s="39"/>
      <c r="I490" s="39"/>
      <c r="J490" s="39"/>
      <c r="K490" s="110">
        <f aca="true" t="shared" si="7" ref="K490:K505">SUM(D490:J490)</f>
        <v>0</v>
      </c>
    </row>
    <row r="491" spans="2:11" ht="18.75" customHeight="1">
      <c r="B491" s="20" t="s">
        <v>204</v>
      </c>
      <c r="C491" s="17">
        <v>6200</v>
      </c>
      <c r="D491" s="39"/>
      <c r="E491" s="39"/>
      <c r="F491" s="39"/>
      <c r="G491" s="39"/>
      <c r="H491" s="39"/>
      <c r="I491" s="39"/>
      <c r="J491" s="39"/>
      <c r="K491" s="110">
        <f t="shared" si="7"/>
        <v>0</v>
      </c>
    </row>
    <row r="492" spans="2:11" ht="18.75" customHeight="1">
      <c r="B492" s="20" t="s">
        <v>255</v>
      </c>
      <c r="C492" s="17">
        <v>6300</v>
      </c>
      <c r="D492" s="39"/>
      <c r="E492" s="39"/>
      <c r="F492" s="39"/>
      <c r="G492" s="39"/>
      <c r="H492" s="39"/>
      <c r="I492" s="39"/>
      <c r="J492" s="39"/>
      <c r="K492" s="110">
        <f t="shared" si="7"/>
        <v>0</v>
      </c>
    </row>
    <row r="493" spans="2:11" ht="18.75" customHeight="1">
      <c r="B493" s="20" t="s">
        <v>206</v>
      </c>
      <c r="C493" s="17">
        <v>6400</v>
      </c>
      <c r="D493" s="39"/>
      <c r="E493" s="39"/>
      <c r="F493" s="39"/>
      <c r="G493" s="39"/>
      <c r="H493" s="39"/>
      <c r="I493" s="39"/>
      <c r="J493" s="39"/>
      <c r="K493" s="110">
        <f t="shared" si="7"/>
        <v>0</v>
      </c>
    </row>
    <row r="494" spans="2:11" ht="18.75" customHeight="1">
      <c r="B494" s="20" t="s">
        <v>582</v>
      </c>
      <c r="C494" s="17">
        <v>6500</v>
      </c>
      <c r="D494" s="39"/>
      <c r="E494" s="39"/>
      <c r="F494" s="39"/>
      <c r="G494" s="39"/>
      <c r="H494" s="39"/>
      <c r="I494" s="39"/>
      <c r="J494" s="39"/>
      <c r="K494" s="110">
        <f t="shared" si="7"/>
        <v>0</v>
      </c>
    </row>
    <row r="495" spans="2:11" ht="18.75" customHeight="1">
      <c r="B495" s="20" t="s">
        <v>256</v>
      </c>
      <c r="C495" s="17">
        <v>7100</v>
      </c>
      <c r="D495" s="39"/>
      <c r="E495" s="39"/>
      <c r="F495" s="39"/>
      <c r="G495" s="39"/>
      <c r="H495" s="39"/>
      <c r="I495" s="39"/>
      <c r="J495" s="39"/>
      <c r="K495" s="110">
        <f t="shared" si="7"/>
        <v>0</v>
      </c>
    </row>
    <row r="496" spans="2:11" ht="18.75" customHeight="1">
      <c r="B496" s="20" t="s">
        <v>207</v>
      </c>
      <c r="C496" s="17">
        <v>7200</v>
      </c>
      <c r="D496" s="39"/>
      <c r="E496" s="39"/>
      <c r="F496" s="39"/>
      <c r="G496" s="39"/>
      <c r="H496" s="39"/>
      <c r="I496" s="39"/>
      <c r="J496" s="39"/>
      <c r="K496" s="110">
        <f t="shared" si="7"/>
        <v>0</v>
      </c>
    </row>
    <row r="497" spans="2:11" ht="18.75" customHeight="1">
      <c r="B497" s="20" t="s">
        <v>208</v>
      </c>
      <c r="C497" s="17">
        <v>7300</v>
      </c>
      <c r="D497" s="39"/>
      <c r="E497" s="39"/>
      <c r="F497" s="39"/>
      <c r="G497" s="39"/>
      <c r="H497" s="39"/>
      <c r="I497" s="39"/>
      <c r="J497" s="39"/>
      <c r="K497" s="110">
        <f t="shared" si="7"/>
        <v>0</v>
      </c>
    </row>
    <row r="498" spans="2:11" ht="18.75" customHeight="1">
      <c r="B498" s="20" t="s">
        <v>209</v>
      </c>
      <c r="C498" s="17">
        <v>7410</v>
      </c>
      <c r="D498" s="39"/>
      <c r="E498" s="39"/>
      <c r="F498" s="39"/>
      <c r="G498" s="39"/>
      <c r="H498" s="39"/>
      <c r="I498" s="39"/>
      <c r="J498" s="39"/>
      <c r="K498" s="110">
        <f t="shared" si="7"/>
        <v>0</v>
      </c>
    </row>
    <row r="499" spans="2:11" ht="18.75" customHeight="1">
      <c r="B499" s="20" t="s">
        <v>210</v>
      </c>
      <c r="C499" s="17">
        <v>7500</v>
      </c>
      <c r="D499" s="39"/>
      <c r="E499" s="39"/>
      <c r="F499" s="39"/>
      <c r="G499" s="39"/>
      <c r="H499" s="39"/>
      <c r="I499" s="39"/>
      <c r="J499" s="39"/>
      <c r="K499" s="110">
        <f t="shared" si="7"/>
        <v>0</v>
      </c>
    </row>
    <row r="500" spans="2:11" ht="18.75" customHeight="1">
      <c r="B500" s="20" t="s">
        <v>212</v>
      </c>
      <c r="C500" s="17">
        <v>7700</v>
      </c>
      <c r="D500" s="39"/>
      <c r="E500" s="39"/>
      <c r="F500" s="39"/>
      <c r="G500" s="39"/>
      <c r="H500" s="39"/>
      <c r="I500" s="39"/>
      <c r="J500" s="39"/>
      <c r="K500" s="110">
        <f t="shared" si="7"/>
        <v>0</v>
      </c>
    </row>
    <row r="501" spans="2:11" ht="18.75" customHeight="1">
      <c r="B501" s="14" t="s">
        <v>382</v>
      </c>
      <c r="C501" s="62">
        <v>7800</v>
      </c>
      <c r="D501" s="39"/>
      <c r="E501" s="39"/>
      <c r="F501" s="39"/>
      <c r="G501" s="39"/>
      <c r="H501" s="39"/>
      <c r="I501" s="39"/>
      <c r="J501" s="39"/>
      <c r="K501" s="110">
        <f t="shared" si="7"/>
        <v>0</v>
      </c>
    </row>
    <row r="502" spans="2:11" ht="18.75" customHeight="1">
      <c r="B502" s="20" t="s">
        <v>213</v>
      </c>
      <c r="C502" s="17">
        <v>7900</v>
      </c>
      <c r="D502" s="39"/>
      <c r="E502" s="39"/>
      <c r="F502" s="39"/>
      <c r="G502" s="39"/>
      <c r="H502" s="39"/>
      <c r="I502" s="39"/>
      <c r="J502" s="39"/>
      <c r="K502" s="110">
        <f t="shared" si="7"/>
        <v>0</v>
      </c>
    </row>
    <row r="503" spans="2:11" ht="18.75" customHeight="1">
      <c r="B503" s="20" t="s">
        <v>214</v>
      </c>
      <c r="C503" s="17">
        <v>8100</v>
      </c>
      <c r="D503" s="39"/>
      <c r="E503" s="39"/>
      <c r="F503" s="39"/>
      <c r="G503" s="39"/>
      <c r="H503" s="39"/>
      <c r="I503" s="39"/>
      <c r="J503" s="39"/>
      <c r="K503" s="110">
        <f t="shared" si="7"/>
        <v>0</v>
      </c>
    </row>
    <row r="504" spans="2:12" ht="18.75" customHeight="1">
      <c r="B504" s="14" t="s">
        <v>215</v>
      </c>
      <c r="C504" s="11">
        <v>8200</v>
      </c>
      <c r="D504" s="39"/>
      <c r="E504" s="39"/>
      <c r="F504" s="39"/>
      <c r="G504" s="39"/>
      <c r="H504" s="39"/>
      <c r="I504" s="39"/>
      <c r="J504" s="39"/>
      <c r="K504" s="110">
        <f t="shared" si="7"/>
        <v>0</v>
      </c>
      <c r="L504" s="6"/>
    </row>
    <row r="505" spans="2:11" ht="18.75" customHeight="1">
      <c r="B505" s="20" t="s">
        <v>216</v>
      </c>
      <c r="C505" s="17">
        <v>9100</v>
      </c>
      <c r="D505" s="39"/>
      <c r="E505" s="39"/>
      <c r="F505" s="39"/>
      <c r="G505" s="39"/>
      <c r="H505" s="39"/>
      <c r="I505" s="39"/>
      <c r="J505" s="39"/>
      <c r="K505" s="110">
        <f t="shared" si="7"/>
        <v>0</v>
      </c>
    </row>
    <row r="506" spans="2:11" ht="12.75">
      <c r="B506" s="53" t="s">
        <v>12</v>
      </c>
      <c r="C506" s="59"/>
      <c r="D506" s="231"/>
      <c r="E506" s="231"/>
      <c r="F506" s="231"/>
      <c r="G506" s="231"/>
      <c r="H506" s="231"/>
      <c r="I506" s="69"/>
      <c r="J506" s="231"/>
      <c r="K506" s="71"/>
    </row>
    <row r="507" spans="2:11" ht="18.75" customHeight="1">
      <c r="B507" s="20" t="s">
        <v>209</v>
      </c>
      <c r="C507" s="17">
        <v>7420</v>
      </c>
      <c r="D507" s="225"/>
      <c r="E507" s="225"/>
      <c r="F507" s="225"/>
      <c r="G507" s="225"/>
      <c r="H507" s="225"/>
      <c r="I507" s="39"/>
      <c r="J507" s="225"/>
      <c r="K507" s="110">
        <f>SUM(I507)</f>
        <v>0</v>
      </c>
    </row>
    <row r="508" spans="2:11" ht="18.75" customHeight="1">
      <c r="B508" s="20" t="s">
        <v>218</v>
      </c>
      <c r="C508" s="17">
        <v>9300</v>
      </c>
      <c r="D508" s="225"/>
      <c r="E508" s="225"/>
      <c r="F508" s="225"/>
      <c r="G508" s="225"/>
      <c r="H508" s="225"/>
      <c r="I508" s="39"/>
      <c r="J508" s="225"/>
      <c r="K508" s="110">
        <f>SUM(I508)</f>
        <v>0</v>
      </c>
    </row>
    <row r="509" spans="2:11" ht="18.75" customHeight="1">
      <c r="B509" s="15" t="s">
        <v>220</v>
      </c>
      <c r="C509" s="59"/>
      <c r="D509" s="80">
        <f>ROUND(SUM(D489:D505),2)</f>
        <v>0</v>
      </c>
      <c r="E509" s="108">
        <f>ROUND(SUM(E489:E505),2)</f>
        <v>0</v>
      </c>
      <c r="F509" s="108">
        <f>ROUND(SUM(F489:F505),2)</f>
        <v>0</v>
      </c>
      <c r="G509" s="108">
        <f>ROUND(SUM(G489:G505),2)</f>
        <v>0</v>
      </c>
      <c r="H509" s="108">
        <f>ROUND(SUM(H489:H505),2)</f>
        <v>0</v>
      </c>
      <c r="I509" s="108">
        <f>ROUND(SUM(I489:I505)+SUM(I507:I508),2)</f>
        <v>0</v>
      </c>
      <c r="J509" s="108">
        <f>ROUND(SUM(J489:J505),2)</f>
        <v>0</v>
      </c>
      <c r="K509" s="107">
        <f>ROUND(SUM(D509:J509),2)</f>
        <v>0</v>
      </c>
    </row>
    <row r="510" spans="2:11" ht="18.75" customHeight="1">
      <c r="B510" s="81" t="s">
        <v>25</v>
      </c>
      <c r="C510" s="169"/>
      <c r="D510" s="232"/>
      <c r="E510" s="232"/>
      <c r="F510" s="232"/>
      <c r="G510" s="232"/>
      <c r="H510" s="232"/>
      <c r="I510" s="232"/>
      <c r="J510" s="232"/>
      <c r="K510" s="100">
        <f>ROUND(D485-K509,2)</f>
        <v>0</v>
      </c>
    </row>
    <row r="511" spans="2:4" ht="26.25">
      <c r="B511" s="123" t="s">
        <v>353</v>
      </c>
      <c r="C511" s="208" t="s">
        <v>354</v>
      </c>
      <c r="D511" s="122"/>
    </row>
    <row r="512" spans="2:4" ht="18.75" customHeight="1">
      <c r="B512" s="26" t="s">
        <v>16</v>
      </c>
      <c r="C512" s="11">
        <v>3740</v>
      </c>
      <c r="D512" s="21"/>
    </row>
    <row r="513" spans="2:4" ht="12.75">
      <c r="B513" s="23" t="s">
        <v>61</v>
      </c>
      <c r="C513" s="27"/>
      <c r="D513" s="67"/>
    </row>
    <row r="514" spans="2:4" ht="18.75" customHeight="1">
      <c r="B514" s="20" t="s">
        <v>249</v>
      </c>
      <c r="C514" s="19">
        <v>3610</v>
      </c>
      <c r="D514" s="39"/>
    </row>
    <row r="515" spans="2:4" ht="18.75" customHeight="1">
      <c r="B515" s="20" t="s">
        <v>221</v>
      </c>
      <c r="C515" s="19">
        <v>3620</v>
      </c>
      <c r="D515" s="39"/>
    </row>
    <row r="516" spans="2:4" ht="18.75" customHeight="1">
      <c r="B516" s="20" t="s">
        <v>222</v>
      </c>
      <c r="C516" s="19">
        <v>3630</v>
      </c>
      <c r="D516" s="39"/>
    </row>
    <row r="517" spans="2:4" ht="18.75" customHeight="1">
      <c r="B517" s="28" t="s">
        <v>250</v>
      </c>
      <c r="C517" s="169">
        <v>3650</v>
      </c>
      <c r="D517" s="68"/>
    </row>
    <row r="518" spans="2:4" ht="18.75" customHeight="1">
      <c r="B518" s="28" t="s">
        <v>224</v>
      </c>
      <c r="C518" s="169">
        <v>3660</v>
      </c>
      <c r="D518" s="68"/>
    </row>
    <row r="519" spans="2:4" ht="18.75" customHeight="1">
      <c r="B519" s="28" t="s">
        <v>225</v>
      </c>
      <c r="C519" s="169">
        <v>3670</v>
      </c>
      <c r="D519" s="68"/>
    </row>
    <row r="520" spans="2:4" ht="18.75" customHeight="1">
      <c r="B520" s="28" t="s">
        <v>226</v>
      </c>
      <c r="C520" s="169">
        <v>3690</v>
      </c>
      <c r="D520" s="68"/>
    </row>
    <row r="521" spans="2:4" ht="18.75" customHeight="1">
      <c r="B521" s="20" t="s">
        <v>227</v>
      </c>
      <c r="C521" s="19">
        <v>3600</v>
      </c>
      <c r="D521" s="104">
        <f>ROUND(SUM(D514:D520),2)</f>
        <v>0</v>
      </c>
    </row>
    <row r="522" spans="2:4" ht="12.75">
      <c r="B522" s="23" t="s">
        <v>18</v>
      </c>
      <c r="C522" s="27"/>
      <c r="D522" s="67"/>
    </row>
    <row r="523" spans="2:4" ht="18.75" customHeight="1">
      <c r="B523" s="20" t="s">
        <v>251</v>
      </c>
      <c r="C523" s="17">
        <v>910</v>
      </c>
      <c r="D523" s="39"/>
    </row>
    <row r="524" spans="2:4" ht="18.75" customHeight="1">
      <c r="B524" s="20" t="s">
        <v>228</v>
      </c>
      <c r="C524" s="17">
        <v>920</v>
      </c>
      <c r="D524" s="39"/>
    </row>
    <row r="525" spans="2:4" ht="18.75" customHeight="1">
      <c r="B525" s="20" t="s">
        <v>229</v>
      </c>
      <c r="C525" s="17">
        <v>930</v>
      </c>
      <c r="D525" s="39"/>
    </row>
    <row r="526" spans="2:4" ht="18.75" customHeight="1">
      <c r="B526" s="28" t="s">
        <v>250</v>
      </c>
      <c r="C526" s="29">
        <v>950</v>
      </c>
      <c r="D526" s="68"/>
    </row>
    <row r="527" spans="2:4" ht="18.75" customHeight="1">
      <c r="B527" s="28" t="s">
        <v>231</v>
      </c>
      <c r="C527" s="29">
        <v>960</v>
      </c>
      <c r="D527" s="68"/>
    </row>
    <row r="528" spans="2:4" ht="18.75" customHeight="1">
      <c r="B528" s="28" t="s">
        <v>232</v>
      </c>
      <c r="C528" s="29">
        <v>970</v>
      </c>
      <c r="D528" s="68"/>
    </row>
    <row r="529" spans="2:4" ht="18.75" customHeight="1">
      <c r="B529" s="20" t="s">
        <v>233</v>
      </c>
      <c r="C529" s="19">
        <v>990</v>
      </c>
      <c r="D529" s="39"/>
    </row>
    <row r="530" spans="2:4" ht="18.75" customHeight="1">
      <c r="B530" s="20" t="s">
        <v>234</v>
      </c>
      <c r="C530" s="19">
        <v>9700</v>
      </c>
      <c r="D530" s="104">
        <f>ROUND(SUM(D523:D529),2)</f>
        <v>0</v>
      </c>
    </row>
    <row r="531" spans="2:4" ht="18.75" customHeight="1">
      <c r="B531" s="24" t="s">
        <v>126</v>
      </c>
      <c r="C531" s="137"/>
      <c r="D531" s="100">
        <f>ROUND(D512+D521+D530,2)</f>
        <v>0</v>
      </c>
    </row>
    <row r="532" spans="2:4" ht="18.75" customHeight="1">
      <c r="B532" s="24" t="s">
        <v>76</v>
      </c>
      <c r="C532" s="137"/>
      <c r="D532" s="100">
        <f>ROUND(K510+D531,2)</f>
        <v>0</v>
      </c>
    </row>
    <row r="533" spans="2:4" ht="18.75" customHeight="1">
      <c r="B533" s="26" t="str">
        <f>B146</f>
        <v>Fund Balance, July 1, 2016</v>
      </c>
      <c r="C533" s="31">
        <v>2800</v>
      </c>
      <c r="D533" s="39"/>
    </row>
    <row r="534" spans="2:4" ht="18.75" customHeight="1">
      <c r="B534" s="26" t="s">
        <v>22</v>
      </c>
      <c r="C534" s="31">
        <v>2891</v>
      </c>
      <c r="D534" s="39"/>
    </row>
    <row r="535" spans="2:4" ht="12.75">
      <c r="B535" s="117" t="s">
        <v>292</v>
      </c>
      <c r="C535" s="118"/>
      <c r="D535" s="78"/>
    </row>
    <row r="536" spans="2:4" ht="18.75" customHeight="1">
      <c r="B536" s="14" t="s">
        <v>293</v>
      </c>
      <c r="C536" s="64">
        <v>2710</v>
      </c>
      <c r="D536" s="21"/>
    </row>
    <row r="537" spans="2:4" ht="18.75" customHeight="1">
      <c r="B537" s="3" t="s">
        <v>294</v>
      </c>
      <c r="C537" s="31">
        <v>2720</v>
      </c>
      <c r="D537" s="39"/>
    </row>
    <row r="538" spans="2:4" ht="18.75" customHeight="1">
      <c r="B538" s="3" t="s">
        <v>295</v>
      </c>
      <c r="C538" s="31">
        <v>2730</v>
      </c>
      <c r="D538" s="39"/>
    </row>
    <row r="539" spans="2:4" ht="18.75" customHeight="1">
      <c r="B539" s="3" t="s">
        <v>296</v>
      </c>
      <c r="C539" s="31">
        <v>2740</v>
      </c>
      <c r="D539" s="39"/>
    </row>
    <row r="540" spans="2:4" ht="18.75" customHeight="1">
      <c r="B540" s="3" t="s">
        <v>297</v>
      </c>
      <c r="C540" s="31">
        <v>2750</v>
      </c>
      <c r="D540" s="22"/>
    </row>
    <row r="541" spans="2:4" ht="18.75" customHeight="1">
      <c r="B541" s="34" t="str">
        <f>B154</f>
        <v>Total Fund Balances, June 30, 2017</v>
      </c>
      <c r="C541" s="86">
        <v>2700</v>
      </c>
      <c r="D541" s="105">
        <f>ROUND(SUM(D536:D540),2)</f>
        <v>0</v>
      </c>
    </row>
    <row r="542" spans="2:4" ht="12.75">
      <c r="B542" s="9"/>
      <c r="C542" s="9"/>
      <c r="D542" s="9"/>
    </row>
    <row r="543" spans="2:19" ht="12.75">
      <c r="B543" s="9" t="s">
        <v>21</v>
      </c>
      <c r="C543" s="9"/>
      <c r="D543" s="6"/>
      <c r="S543" s="177"/>
    </row>
    <row r="544" ht="12.75"/>
    <row r="545" spans="1:20" s="177" customFormat="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211"/>
    </row>
    <row r="546" spans="1:20" ht="12.75">
      <c r="A546" s="9" t="s">
        <v>86</v>
      </c>
      <c r="B546" s="92" t="str">
        <f>$B$1</f>
        <v>DISTRICT SCHOOL BOARD OF OKEECHOBEE COUNTY</v>
      </c>
      <c r="C546" s="9"/>
      <c r="D546" s="9"/>
      <c r="E546" s="9"/>
      <c r="F546" s="41"/>
      <c r="G546" s="174"/>
      <c r="H546" s="42"/>
      <c r="I546" s="6"/>
      <c r="J546" s="42"/>
      <c r="K546" s="33" t="s">
        <v>136</v>
      </c>
      <c r="T546" s="213"/>
    </row>
    <row r="547" spans="2:11" ht="12.75">
      <c r="B547" s="43" t="s">
        <v>431</v>
      </c>
      <c r="C547" s="9"/>
      <c r="D547" s="9"/>
      <c r="E547" s="9"/>
      <c r="F547" s="41"/>
      <c r="G547" s="42"/>
      <c r="H547" s="42"/>
      <c r="I547" s="6"/>
      <c r="J547" s="6"/>
      <c r="K547" s="42" t="s">
        <v>600</v>
      </c>
    </row>
    <row r="548" spans="2:11" ht="12.75">
      <c r="B548" s="216" t="str">
        <f>B4</f>
        <v>For the Fiscal Year Ended June 30, 2017</v>
      </c>
      <c r="C548" s="166"/>
      <c r="D548" s="166"/>
      <c r="E548" s="166"/>
      <c r="F548" s="166"/>
      <c r="G548" s="166"/>
      <c r="H548" s="175"/>
      <c r="I548" s="176"/>
      <c r="J548" s="176"/>
      <c r="K548" s="263" t="s">
        <v>583</v>
      </c>
    </row>
    <row r="549" spans="1:18" ht="26.25">
      <c r="A549" s="177"/>
      <c r="B549" s="388" t="s">
        <v>26</v>
      </c>
      <c r="C549" s="364" t="s">
        <v>354</v>
      </c>
      <c r="D549" s="7" t="s">
        <v>543</v>
      </c>
      <c r="E549" s="7" t="s">
        <v>542</v>
      </c>
      <c r="F549" s="7" t="s">
        <v>666</v>
      </c>
      <c r="G549" s="7" t="s">
        <v>541</v>
      </c>
      <c r="H549" s="7" t="s">
        <v>358</v>
      </c>
      <c r="I549" s="7" t="s">
        <v>544</v>
      </c>
      <c r="J549" s="7" t="s">
        <v>316</v>
      </c>
      <c r="K549" s="364" t="s">
        <v>9</v>
      </c>
      <c r="L549" s="177"/>
      <c r="M549" s="177"/>
      <c r="N549" s="177"/>
      <c r="O549" s="177"/>
      <c r="P549" s="177"/>
      <c r="Q549" s="177"/>
      <c r="R549" s="177"/>
    </row>
    <row r="550" spans="2:11" ht="12.75">
      <c r="B550" s="389"/>
      <c r="C550" s="365"/>
      <c r="D550" s="260" t="s">
        <v>302</v>
      </c>
      <c r="E550" s="260" t="s">
        <v>303</v>
      </c>
      <c r="F550" s="260" t="s">
        <v>304</v>
      </c>
      <c r="G550" s="260" t="s">
        <v>305</v>
      </c>
      <c r="H550" s="260" t="s">
        <v>306</v>
      </c>
      <c r="I550" s="260" t="s">
        <v>307</v>
      </c>
      <c r="J550" s="260" t="s">
        <v>308</v>
      </c>
      <c r="K550" s="365"/>
    </row>
    <row r="551" spans="2:11" ht="12.75">
      <c r="B551" s="126" t="s">
        <v>164</v>
      </c>
      <c r="C551" s="25"/>
      <c r="D551" s="259"/>
      <c r="E551" s="259"/>
      <c r="F551" s="259"/>
      <c r="G551" s="259"/>
      <c r="H551" s="259"/>
      <c r="I551" s="259"/>
      <c r="J551" s="259"/>
      <c r="K551" s="259"/>
    </row>
    <row r="552" spans="2:11" ht="18.75" customHeight="1">
      <c r="B552" s="3" t="s">
        <v>38</v>
      </c>
      <c r="C552" s="11">
        <v>3199</v>
      </c>
      <c r="D552" s="21"/>
      <c r="E552" s="21"/>
      <c r="F552" s="21"/>
      <c r="G552" s="21"/>
      <c r="H552" s="21"/>
      <c r="I552" s="21"/>
      <c r="J552" s="21"/>
      <c r="K552" s="105">
        <f>ROUND(SUM(D552:J552),2)</f>
        <v>0</v>
      </c>
    </row>
    <row r="553" spans="2:11" ht="18.75" customHeight="1">
      <c r="B553" s="3" t="s">
        <v>79</v>
      </c>
      <c r="C553" s="11">
        <v>3299</v>
      </c>
      <c r="D553" s="39"/>
      <c r="E553" s="39"/>
      <c r="F553" s="39"/>
      <c r="G553" s="39"/>
      <c r="H553" s="39"/>
      <c r="I553" s="39"/>
      <c r="J553" s="39"/>
      <c r="K553" s="110">
        <f>ROUND(SUM(D553:J553),2)</f>
        <v>0</v>
      </c>
    </row>
    <row r="554" spans="2:11" ht="12.75">
      <c r="B554" s="53" t="s">
        <v>4</v>
      </c>
      <c r="C554" s="44"/>
      <c r="D554" s="74"/>
      <c r="E554" s="74"/>
      <c r="F554" s="74"/>
      <c r="G554" s="74"/>
      <c r="H554" s="74"/>
      <c r="I554" s="74"/>
      <c r="J554" s="74"/>
      <c r="K554" s="74"/>
    </row>
    <row r="555" spans="2:11" ht="18.75" customHeight="1">
      <c r="B555" s="133" t="s">
        <v>617</v>
      </c>
      <c r="C555" s="17">
        <v>3322</v>
      </c>
      <c r="D555" s="39">
        <v>186202.23</v>
      </c>
      <c r="E555" s="39"/>
      <c r="F555" s="39"/>
      <c r="G555" s="39"/>
      <c r="H555" s="39"/>
      <c r="I555" s="39"/>
      <c r="J555" s="39"/>
      <c r="K555" s="110">
        <f>ROUND(SUM(D555:J555),2)</f>
        <v>186202.23</v>
      </c>
    </row>
    <row r="556" spans="2:11" ht="18.75" customHeight="1">
      <c r="B556" s="133" t="s">
        <v>28</v>
      </c>
      <c r="C556" s="17">
        <v>3326</v>
      </c>
      <c r="D556" s="39">
        <v>50.81</v>
      </c>
      <c r="E556" s="39"/>
      <c r="F556" s="39"/>
      <c r="G556" s="39"/>
      <c r="H556" s="39"/>
      <c r="I556" s="39"/>
      <c r="J556" s="39"/>
      <c r="K556" s="110">
        <f>ROUND(SUM(D556:J556),2)</f>
        <v>50.81</v>
      </c>
    </row>
    <row r="557" spans="2:11" ht="18.75" customHeight="1">
      <c r="B557" s="133" t="s">
        <v>629</v>
      </c>
      <c r="C557" s="17">
        <v>3341</v>
      </c>
      <c r="D557" s="39"/>
      <c r="E557" s="39"/>
      <c r="F557" s="39"/>
      <c r="G557" s="39"/>
      <c r="H557" s="39"/>
      <c r="I557" s="39"/>
      <c r="J557" s="39"/>
      <c r="K557" s="110">
        <f>ROUND(SUM(D557:J557),2)</f>
        <v>0</v>
      </c>
    </row>
    <row r="558" spans="2:11" ht="18.75" customHeight="1">
      <c r="B558" s="133" t="s">
        <v>241</v>
      </c>
      <c r="C558" s="17">
        <v>3399</v>
      </c>
      <c r="D558" s="39"/>
      <c r="E558" s="39"/>
      <c r="F558" s="39"/>
      <c r="G558" s="39"/>
      <c r="H558" s="39"/>
      <c r="I558" s="39"/>
      <c r="J558" s="39"/>
      <c r="K558" s="110">
        <f>ROUND(SUM(D558:J558),2)</f>
        <v>0</v>
      </c>
    </row>
    <row r="559" spans="2:11" ht="18.75" customHeight="1">
      <c r="B559" s="135" t="s">
        <v>258</v>
      </c>
      <c r="C559" s="169">
        <v>3300</v>
      </c>
      <c r="D559" s="104">
        <f aca="true" t="shared" si="8" ref="D559:J559">ROUND(SUM(D555:D558),2)</f>
        <v>186253.04</v>
      </c>
      <c r="E559" s="109">
        <f t="shared" si="8"/>
        <v>0</v>
      </c>
      <c r="F559" s="109">
        <f t="shared" si="8"/>
        <v>0</v>
      </c>
      <c r="G559" s="109">
        <f t="shared" si="8"/>
        <v>0</v>
      </c>
      <c r="H559" s="109">
        <f t="shared" si="8"/>
        <v>0</v>
      </c>
      <c r="I559" s="109">
        <f t="shared" si="8"/>
        <v>0</v>
      </c>
      <c r="J559" s="109">
        <f t="shared" si="8"/>
        <v>0</v>
      </c>
      <c r="K559" s="104">
        <f>ROUND(SUM(D559:J559),2)</f>
        <v>186253.04</v>
      </c>
    </row>
    <row r="560" spans="2:11" ht="12.75">
      <c r="B560" s="178" t="s">
        <v>5</v>
      </c>
      <c r="C560" s="179"/>
      <c r="D560" s="71"/>
      <c r="E560" s="71"/>
      <c r="F560" s="71"/>
      <c r="G560" s="71"/>
      <c r="H560" s="71"/>
      <c r="I560" s="71"/>
      <c r="J560" s="71"/>
      <c r="K560" s="71"/>
    </row>
    <row r="561" spans="2:11" ht="18.75" customHeight="1">
      <c r="B561" s="133" t="s">
        <v>321</v>
      </c>
      <c r="C561" s="17">
        <v>3412</v>
      </c>
      <c r="D561" s="39"/>
      <c r="E561" s="39"/>
      <c r="F561" s="39"/>
      <c r="G561" s="39"/>
      <c r="H561" s="39"/>
      <c r="I561" s="39"/>
      <c r="J561" s="39"/>
      <c r="K561" s="110">
        <f aca="true" t="shared" si="9" ref="K561:K575">ROUND(SUM(D561:J561),2)</f>
        <v>0</v>
      </c>
    </row>
    <row r="562" spans="2:11" ht="18.75" customHeight="1">
      <c r="B562" s="133" t="s">
        <v>340</v>
      </c>
      <c r="C562" s="17">
        <v>3418</v>
      </c>
      <c r="D562" s="39"/>
      <c r="E562" s="39"/>
      <c r="F562" s="39"/>
      <c r="G562" s="39"/>
      <c r="H562" s="39"/>
      <c r="I562" s="39"/>
      <c r="J562" s="39"/>
      <c r="K562" s="110">
        <f t="shared" si="9"/>
        <v>0</v>
      </c>
    </row>
    <row r="563" spans="2:11" ht="18.75" customHeight="1">
      <c r="B563" s="133" t="s">
        <v>341</v>
      </c>
      <c r="C563" s="17">
        <v>3419</v>
      </c>
      <c r="D563" s="39"/>
      <c r="E563" s="39"/>
      <c r="F563" s="39"/>
      <c r="G563" s="39"/>
      <c r="H563" s="39"/>
      <c r="I563" s="39"/>
      <c r="J563" s="39"/>
      <c r="K563" s="110">
        <f t="shared" si="9"/>
        <v>0</v>
      </c>
    </row>
    <row r="564" spans="2:11" ht="18.75" customHeight="1">
      <c r="B564" s="133" t="s">
        <v>29</v>
      </c>
      <c r="C564" s="17">
        <v>3421</v>
      </c>
      <c r="D564" s="39"/>
      <c r="E564" s="39"/>
      <c r="F564" s="39"/>
      <c r="G564" s="39"/>
      <c r="H564" s="39"/>
      <c r="I564" s="39"/>
      <c r="J564" s="39"/>
      <c r="K564" s="110">
        <f t="shared" si="9"/>
        <v>0</v>
      </c>
    </row>
    <row r="565" spans="2:11" ht="18.75" customHeight="1">
      <c r="B565" s="133" t="s">
        <v>184</v>
      </c>
      <c r="C565" s="17">
        <v>3422</v>
      </c>
      <c r="D565" s="39"/>
      <c r="E565" s="39"/>
      <c r="F565" s="39"/>
      <c r="G565" s="39"/>
      <c r="H565" s="39"/>
      <c r="I565" s="39"/>
      <c r="J565" s="39"/>
      <c r="K565" s="110">
        <f t="shared" si="9"/>
        <v>0</v>
      </c>
    </row>
    <row r="566" spans="2:11" ht="18.75" customHeight="1">
      <c r="B566" s="133" t="s">
        <v>30</v>
      </c>
      <c r="C566" s="17">
        <v>3423</v>
      </c>
      <c r="D566" s="39"/>
      <c r="E566" s="39"/>
      <c r="F566" s="39"/>
      <c r="G566" s="39"/>
      <c r="H566" s="39"/>
      <c r="I566" s="39"/>
      <c r="J566" s="39"/>
      <c r="K566" s="110">
        <f t="shared" si="9"/>
        <v>0</v>
      </c>
    </row>
    <row r="567" spans="2:11" ht="18.75" customHeight="1">
      <c r="B567" s="133" t="s">
        <v>31</v>
      </c>
      <c r="C567" s="17">
        <v>3431</v>
      </c>
      <c r="D567" s="39"/>
      <c r="E567" s="39"/>
      <c r="F567" s="39"/>
      <c r="G567" s="39"/>
      <c r="H567" s="39"/>
      <c r="I567" s="39"/>
      <c r="J567" s="39"/>
      <c r="K567" s="110">
        <f t="shared" si="9"/>
        <v>0</v>
      </c>
    </row>
    <row r="568" spans="2:11" ht="18.75" customHeight="1">
      <c r="B568" s="133" t="s">
        <v>81</v>
      </c>
      <c r="C568" s="17">
        <v>3432</v>
      </c>
      <c r="D568" s="39"/>
      <c r="E568" s="39"/>
      <c r="F568" s="39"/>
      <c r="G568" s="39"/>
      <c r="H568" s="39"/>
      <c r="I568" s="39"/>
      <c r="J568" s="39"/>
      <c r="K568" s="110">
        <f t="shared" si="9"/>
        <v>0</v>
      </c>
    </row>
    <row r="569" spans="2:11" ht="18.75" customHeight="1">
      <c r="B569" s="133" t="s">
        <v>129</v>
      </c>
      <c r="C569" s="17">
        <v>3433</v>
      </c>
      <c r="D569" s="39"/>
      <c r="E569" s="39"/>
      <c r="F569" s="39"/>
      <c r="G569" s="39"/>
      <c r="H569" s="39"/>
      <c r="I569" s="39"/>
      <c r="J569" s="39"/>
      <c r="K569" s="110">
        <f t="shared" si="9"/>
        <v>0</v>
      </c>
    </row>
    <row r="570" spans="2:11" ht="18.75" customHeight="1">
      <c r="B570" s="133" t="s">
        <v>440</v>
      </c>
      <c r="C570" s="17">
        <v>3440</v>
      </c>
      <c r="D570" s="39"/>
      <c r="E570" s="39"/>
      <c r="F570" s="39"/>
      <c r="G570" s="39"/>
      <c r="H570" s="39"/>
      <c r="I570" s="39"/>
      <c r="J570" s="39"/>
      <c r="K570" s="110">
        <f t="shared" si="9"/>
        <v>0</v>
      </c>
    </row>
    <row r="571" spans="2:11" ht="18.75" customHeight="1">
      <c r="B571" s="133" t="s">
        <v>146</v>
      </c>
      <c r="C571" s="17">
        <v>3495</v>
      </c>
      <c r="D571" s="39"/>
      <c r="E571" s="39"/>
      <c r="F571" s="39"/>
      <c r="G571" s="39"/>
      <c r="H571" s="39"/>
      <c r="I571" s="39"/>
      <c r="J571" s="39"/>
      <c r="K571" s="110">
        <f t="shared" si="9"/>
        <v>0</v>
      </c>
    </row>
    <row r="572" spans="2:11" ht="18.75" customHeight="1">
      <c r="B572" s="133" t="s">
        <v>32</v>
      </c>
      <c r="C572" s="17">
        <v>3496</v>
      </c>
      <c r="D572" s="39"/>
      <c r="E572" s="39"/>
      <c r="F572" s="39"/>
      <c r="G572" s="39"/>
      <c r="H572" s="39"/>
      <c r="I572" s="39"/>
      <c r="J572" s="39"/>
      <c r="K572" s="110">
        <f t="shared" si="9"/>
        <v>0</v>
      </c>
    </row>
    <row r="573" spans="2:11" ht="18.75" customHeight="1">
      <c r="B573" s="133" t="s">
        <v>199</v>
      </c>
      <c r="C573" s="17">
        <v>3497</v>
      </c>
      <c r="D573" s="39"/>
      <c r="E573" s="39"/>
      <c r="F573" s="39"/>
      <c r="G573" s="39"/>
      <c r="H573" s="39"/>
      <c r="I573" s="39"/>
      <c r="J573" s="39"/>
      <c r="K573" s="110">
        <f t="shared" si="9"/>
        <v>0</v>
      </c>
    </row>
    <row r="574" spans="2:11" ht="18.75" customHeight="1">
      <c r="B574" s="133" t="s">
        <v>259</v>
      </c>
      <c r="C574" s="19">
        <v>3400</v>
      </c>
      <c r="D574" s="104">
        <f aca="true" t="shared" si="10" ref="D574:J574">ROUND(SUM(D561:D573),2)</f>
        <v>0</v>
      </c>
      <c r="E574" s="104">
        <f t="shared" si="10"/>
        <v>0</v>
      </c>
      <c r="F574" s="104">
        <f t="shared" si="10"/>
        <v>0</v>
      </c>
      <c r="G574" s="104">
        <f t="shared" si="10"/>
        <v>0</v>
      </c>
      <c r="H574" s="104">
        <f t="shared" si="10"/>
        <v>0</v>
      </c>
      <c r="I574" s="104">
        <f t="shared" si="10"/>
        <v>0</v>
      </c>
      <c r="J574" s="104">
        <f t="shared" si="10"/>
        <v>0</v>
      </c>
      <c r="K574" s="109">
        <f t="shared" si="9"/>
        <v>0</v>
      </c>
    </row>
    <row r="575" spans="2:11" ht="18.75" customHeight="1">
      <c r="B575" s="182" t="s">
        <v>202</v>
      </c>
      <c r="C575" s="59">
        <v>3000</v>
      </c>
      <c r="D575" s="80">
        <f>ROUND(D552+D553+D559+D574,2)</f>
        <v>186253.04</v>
      </c>
      <c r="E575" s="80">
        <f aca="true" t="shared" si="11" ref="E575:J575">ROUND(E552+E553+E559+E574,2)</f>
        <v>0</v>
      </c>
      <c r="F575" s="80">
        <f t="shared" si="11"/>
        <v>0</v>
      </c>
      <c r="G575" s="80">
        <f t="shared" si="11"/>
        <v>0</v>
      </c>
      <c r="H575" s="80">
        <f t="shared" si="11"/>
        <v>0</v>
      </c>
      <c r="I575" s="80">
        <f t="shared" si="11"/>
        <v>0</v>
      </c>
      <c r="J575" s="80">
        <f t="shared" si="11"/>
        <v>0</v>
      </c>
      <c r="K575" s="80">
        <f t="shared" si="9"/>
        <v>186253.04</v>
      </c>
    </row>
    <row r="576" spans="2:11" ht="12.75">
      <c r="B576" s="236" t="s">
        <v>10</v>
      </c>
      <c r="C576" s="170"/>
      <c r="D576" s="80"/>
      <c r="E576" s="80"/>
      <c r="F576" s="80"/>
      <c r="G576" s="80"/>
      <c r="H576" s="80"/>
      <c r="I576" s="80"/>
      <c r="J576" s="80"/>
      <c r="K576" s="80"/>
    </row>
    <row r="577" spans="2:11" ht="12.75">
      <c r="B577" s="181" t="s">
        <v>355</v>
      </c>
      <c r="C577" s="250"/>
      <c r="D577" s="72"/>
      <c r="E577" s="72"/>
      <c r="F577" s="72"/>
      <c r="G577" s="72"/>
      <c r="H577" s="72"/>
      <c r="I577" s="72"/>
      <c r="J577" s="72"/>
      <c r="K577" s="72"/>
    </row>
    <row r="578" spans="2:11" ht="18.75" customHeight="1">
      <c r="B578" s="133" t="s">
        <v>33</v>
      </c>
      <c r="C578" s="84">
        <v>710</v>
      </c>
      <c r="D578" s="21">
        <v>171000</v>
      </c>
      <c r="E578" s="21"/>
      <c r="F578" s="21"/>
      <c r="G578" s="21"/>
      <c r="H578" s="21"/>
      <c r="I578" s="21"/>
      <c r="J578" s="21"/>
      <c r="K578" s="105">
        <f aca="true" t="shared" si="12" ref="K578:K583">ROUND(SUM(D578:J578),2)</f>
        <v>171000</v>
      </c>
    </row>
    <row r="579" spans="2:11" ht="18.75" customHeight="1">
      <c r="B579" s="133" t="s">
        <v>34</v>
      </c>
      <c r="C579" s="17">
        <v>720</v>
      </c>
      <c r="D579" s="39">
        <v>19470</v>
      </c>
      <c r="E579" s="39"/>
      <c r="F579" s="39"/>
      <c r="G579" s="39"/>
      <c r="H579" s="39"/>
      <c r="I579" s="39"/>
      <c r="J579" s="39"/>
      <c r="K579" s="110">
        <f t="shared" si="12"/>
        <v>19470</v>
      </c>
    </row>
    <row r="580" spans="2:11" ht="18.75" customHeight="1">
      <c r="B580" s="133" t="s">
        <v>35</v>
      </c>
      <c r="C580" s="17">
        <v>730</v>
      </c>
      <c r="D580" s="39">
        <v>58.74</v>
      </c>
      <c r="E580" s="39"/>
      <c r="F580" s="39"/>
      <c r="G580" s="39"/>
      <c r="H580" s="39"/>
      <c r="I580" s="39"/>
      <c r="J580" s="39"/>
      <c r="K580" s="110">
        <f t="shared" si="12"/>
        <v>58.74</v>
      </c>
    </row>
    <row r="581" spans="2:11" ht="18.75" customHeight="1">
      <c r="B581" s="133" t="s">
        <v>346</v>
      </c>
      <c r="C581" s="17">
        <v>790</v>
      </c>
      <c r="D581" s="39"/>
      <c r="E581" s="39"/>
      <c r="F581" s="39"/>
      <c r="G581" s="39"/>
      <c r="H581" s="39"/>
      <c r="I581" s="39"/>
      <c r="J581" s="39"/>
      <c r="K581" s="110">
        <f t="shared" si="12"/>
        <v>0</v>
      </c>
    </row>
    <row r="582" spans="2:11" ht="18.75" customHeight="1">
      <c r="B582" s="182" t="s">
        <v>220</v>
      </c>
      <c r="C582" s="59"/>
      <c r="D582" s="104">
        <f aca="true" t="shared" si="13" ref="D582:J582">ROUND(SUM(D578:D581),2)</f>
        <v>190528.74</v>
      </c>
      <c r="E582" s="109">
        <f t="shared" si="13"/>
        <v>0</v>
      </c>
      <c r="F582" s="109">
        <f t="shared" si="13"/>
        <v>0</v>
      </c>
      <c r="G582" s="109">
        <f t="shared" si="13"/>
        <v>0</v>
      </c>
      <c r="H582" s="109">
        <f t="shared" si="13"/>
        <v>0</v>
      </c>
      <c r="I582" s="109">
        <f t="shared" si="13"/>
        <v>0</v>
      </c>
      <c r="J582" s="109">
        <f t="shared" si="13"/>
        <v>0</v>
      </c>
      <c r="K582" s="109">
        <f t="shared" si="12"/>
        <v>190528.74</v>
      </c>
    </row>
    <row r="583" spans="2:11" ht="18.75" customHeight="1">
      <c r="B583" s="183" t="s">
        <v>14</v>
      </c>
      <c r="C583" s="82"/>
      <c r="D583" s="104">
        <f aca="true" t="shared" si="14" ref="D583:J583">ROUND(D575-D582,2)</f>
        <v>-4275.7</v>
      </c>
      <c r="E583" s="104">
        <f t="shared" si="14"/>
        <v>0</v>
      </c>
      <c r="F583" s="104">
        <f t="shared" si="14"/>
        <v>0</v>
      </c>
      <c r="G583" s="104">
        <f t="shared" si="14"/>
        <v>0</v>
      </c>
      <c r="H583" s="104">
        <f t="shared" si="14"/>
        <v>0</v>
      </c>
      <c r="I583" s="104">
        <f t="shared" si="14"/>
        <v>0</v>
      </c>
      <c r="J583" s="104">
        <f t="shared" si="14"/>
        <v>0</v>
      </c>
      <c r="K583" s="104">
        <f t="shared" si="12"/>
        <v>-4275.7</v>
      </c>
    </row>
    <row r="584" spans="2:11" ht="39">
      <c r="B584" s="123" t="s">
        <v>356</v>
      </c>
      <c r="C584" s="208" t="s">
        <v>354</v>
      </c>
      <c r="D584" s="161" t="s">
        <v>545</v>
      </c>
      <c r="E584" s="161" t="s">
        <v>546</v>
      </c>
      <c r="F584" s="161" t="s">
        <v>667</v>
      </c>
      <c r="G584" s="161" t="s">
        <v>547</v>
      </c>
      <c r="H584" s="161" t="s">
        <v>548</v>
      </c>
      <c r="I584" s="161" t="s">
        <v>549</v>
      </c>
      <c r="J584" s="161" t="s">
        <v>436</v>
      </c>
      <c r="K584" s="122" t="s">
        <v>9</v>
      </c>
    </row>
    <row r="585" spans="2:11" ht="18.75" customHeight="1">
      <c r="B585" s="134" t="s">
        <v>322</v>
      </c>
      <c r="C585" s="84">
        <v>3710</v>
      </c>
      <c r="D585" s="21"/>
      <c r="E585" s="21"/>
      <c r="F585" s="21"/>
      <c r="G585" s="21"/>
      <c r="H585" s="21"/>
      <c r="I585" s="21"/>
      <c r="J585" s="21"/>
      <c r="K585" s="105">
        <f aca="true" t="shared" si="15" ref="K585:K600">ROUND(SUM(D585:J585),2)</f>
        <v>0</v>
      </c>
    </row>
    <row r="586" spans="2:11" ht="18.75" customHeight="1">
      <c r="B586" s="134" t="s">
        <v>77</v>
      </c>
      <c r="C586" s="17">
        <v>3791</v>
      </c>
      <c r="D586" s="39"/>
      <c r="E586" s="39"/>
      <c r="F586" s="39"/>
      <c r="G586" s="39"/>
      <c r="H586" s="39"/>
      <c r="I586" s="39"/>
      <c r="J586" s="39"/>
      <c r="K586" s="110">
        <f t="shared" si="15"/>
        <v>0</v>
      </c>
    </row>
    <row r="587" spans="2:11" ht="18.75" customHeight="1">
      <c r="B587" s="133" t="s">
        <v>324</v>
      </c>
      <c r="C587" s="17">
        <v>891</v>
      </c>
      <c r="D587" s="39"/>
      <c r="E587" s="39"/>
      <c r="F587" s="39"/>
      <c r="G587" s="39"/>
      <c r="H587" s="39"/>
      <c r="I587" s="39"/>
      <c r="J587" s="39"/>
      <c r="K587" s="110">
        <f t="shared" si="15"/>
        <v>0</v>
      </c>
    </row>
    <row r="588" spans="2:11" ht="18.75" customHeight="1">
      <c r="B588" s="134" t="s">
        <v>373</v>
      </c>
      <c r="C588" s="17">
        <v>3750</v>
      </c>
      <c r="D588" s="39"/>
      <c r="E588" s="39"/>
      <c r="F588" s="39"/>
      <c r="G588" s="39"/>
      <c r="H588" s="39"/>
      <c r="I588" s="39"/>
      <c r="J588" s="39"/>
      <c r="K588" s="110">
        <f t="shared" si="15"/>
        <v>0</v>
      </c>
    </row>
    <row r="589" spans="2:11" ht="18.75" customHeight="1">
      <c r="B589" s="134" t="s">
        <v>374</v>
      </c>
      <c r="C589" s="17">
        <v>3793</v>
      </c>
      <c r="D589" s="39"/>
      <c r="E589" s="39"/>
      <c r="F589" s="39"/>
      <c r="G589" s="39"/>
      <c r="H589" s="39"/>
      <c r="I589" s="39"/>
      <c r="J589" s="39"/>
      <c r="K589" s="110">
        <f t="shared" si="15"/>
        <v>0</v>
      </c>
    </row>
    <row r="590" spans="2:11" ht="18.75" customHeight="1">
      <c r="B590" s="133" t="s">
        <v>375</v>
      </c>
      <c r="C590" s="17">
        <v>893</v>
      </c>
      <c r="D590" s="39"/>
      <c r="E590" s="39"/>
      <c r="F590" s="39"/>
      <c r="G590" s="39"/>
      <c r="H590" s="39"/>
      <c r="I590" s="39"/>
      <c r="J590" s="39"/>
      <c r="K590" s="110">
        <f t="shared" si="15"/>
        <v>0</v>
      </c>
    </row>
    <row r="591" spans="2:11" ht="18.75" customHeight="1">
      <c r="B591" s="134" t="s">
        <v>144</v>
      </c>
      <c r="C591" s="17">
        <v>3720</v>
      </c>
      <c r="D591" s="39"/>
      <c r="E591" s="39"/>
      <c r="F591" s="39"/>
      <c r="G591" s="39"/>
      <c r="H591" s="39"/>
      <c r="I591" s="39"/>
      <c r="J591" s="39"/>
      <c r="K591" s="110">
        <f t="shared" si="15"/>
        <v>0</v>
      </c>
    </row>
    <row r="592" spans="2:11" ht="18.75" customHeight="1">
      <c r="B592" s="134" t="s">
        <v>36</v>
      </c>
      <c r="C592" s="17">
        <v>3760</v>
      </c>
      <c r="D592" s="39"/>
      <c r="E592" s="39"/>
      <c r="F592" s="39"/>
      <c r="G592" s="39"/>
      <c r="H592" s="39"/>
      <c r="I592" s="39"/>
      <c r="J592" s="39"/>
      <c r="K592" s="110">
        <f t="shared" si="15"/>
        <v>0</v>
      </c>
    </row>
    <row r="593" spans="2:11" ht="18.75" customHeight="1">
      <c r="B593" s="134" t="s">
        <v>323</v>
      </c>
      <c r="C593" s="17">
        <v>3715</v>
      </c>
      <c r="D593" s="39"/>
      <c r="E593" s="39"/>
      <c r="F593" s="39"/>
      <c r="G593" s="39"/>
      <c r="H593" s="39"/>
      <c r="I593" s="39"/>
      <c r="J593" s="39"/>
      <c r="K593" s="110">
        <f t="shared" si="15"/>
        <v>0</v>
      </c>
    </row>
    <row r="594" spans="2:11" ht="18.75" customHeight="1">
      <c r="B594" s="134" t="s">
        <v>78</v>
      </c>
      <c r="C594" s="17">
        <v>3792</v>
      </c>
      <c r="D594" s="39"/>
      <c r="E594" s="39"/>
      <c r="F594" s="39"/>
      <c r="G594" s="39"/>
      <c r="H594" s="39"/>
      <c r="I594" s="39"/>
      <c r="J594" s="39"/>
      <c r="K594" s="110">
        <f t="shared" si="15"/>
        <v>0</v>
      </c>
    </row>
    <row r="595" spans="2:11" ht="18.75" customHeight="1">
      <c r="B595" s="133" t="s">
        <v>325</v>
      </c>
      <c r="C595" s="17">
        <v>892</v>
      </c>
      <c r="D595" s="39"/>
      <c r="E595" s="39"/>
      <c r="F595" s="39"/>
      <c r="G595" s="39"/>
      <c r="H595" s="39"/>
      <c r="I595" s="39"/>
      <c r="J595" s="39"/>
      <c r="K595" s="110">
        <f t="shared" si="15"/>
        <v>0</v>
      </c>
    </row>
    <row r="596" spans="2:11" ht="18.75" customHeight="1">
      <c r="B596" s="133" t="s">
        <v>344</v>
      </c>
      <c r="C596" s="17">
        <v>761</v>
      </c>
      <c r="D596" s="39"/>
      <c r="E596" s="39"/>
      <c r="F596" s="39"/>
      <c r="G596" s="39"/>
      <c r="H596" s="39"/>
      <c r="I596" s="39"/>
      <c r="J596" s="39"/>
      <c r="K596" s="110">
        <f t="shared" si="15"/>
        <v>0</v>
      </c>
    </row>
    <row r="597" spans="2:11" ht="18.75" customHeight="1">
      <c r="B597" s="134" t="s">
        <v>388</v>
      </c>
      <c r="C597" s="17">
        <v>3755</v>
      </c>
      <c r="D597" s="39"/>
      <c r="E597" s="39"/>
      <c r="F597" s="39"/>
      <c r="G597" s="39"/>
      <c r="H597" s="39"/>
      <c r="I597" s="39"/>
      <c r="J597" s="39"/>
      <c r="K597" s="110">
        <f t="shared" si="15"/>
        <v>0</v>
      </c>
    </row>
    <row r="598" spans="2:11" ht="18.75" customHeight="1">
      <c r="B598" s="134" t="s">
        <v>376</v>
      </c>
      <c r="C598" s="17">
        <v>3794</v>
      </c>
      <c r="D598" s="39"/>
      <c r="E598" s="39"/>
      <c r="F598" s="39"/>
      <c r="G598" s="39"/>
      <c r="H598" s="39"/>
      <c r="I598" s="39"/>
      <c r="J598" s="39"/>
      <c r="K598" s="110">
        <f t="shared" si="15"/>
        <v>0</v>
      </c>
    </row>
    <row r="599" spans="2:11" ht="18.75" customHeight="1">
      <c r="B599" s="135" t="s">
        <v>387</v>
      </c>
      <c r="C599" s="62">
        <v>894</v>
      </c>
      <c r="D599" s="22"/>
      <c r="E599" s="22"/>
      <c r="F599" s="22"/>
      <c r="G599" s="22"/>
      <c r="H599" s="22"/>
      <c r="I599" s="22"/>
      <c r="J599" s="22"/>
      <c r="K599" s="110">
        <f t="shared" si="15"/>
        <v>0</v>
      </c>
    </row>
    <row r="600" spans="2:11" ht="18.75" customHeight="1">
      <c r="B600" s="133" t="s">
        <v>343</v>
      </c>
      <c r="C600" s="17">
        <v>762</v>
      </c>
      <c r="D600" s="39"/>
      <c r="E600" s="39"/>
      <c r="F600" s="39"/>
      <c r="G600" s="39"/>
      <c r="H600" s="39"/>
      <c r="I600" s="39"/>
      <c r="J600" s="39"/>
      <c r="K600" s="110">
        <f t="shared" si="15"/>
        <v>0</v>
      </c>
    </row>
    <row r="601" spans="2:11" ht="12.75">
      <c r="B601" s="136" t="s">
        <v>17</v>
      </c>
      <c r="C601" s="54"/>
      <c r="D601" s="69"/>
      <c r="E601" s="71"/>
      <c r="F601" s="69"/>
      <c r="G601" s="69"/>
      <c r="H601" s="69"/>
      <c r="I601" s="69"/>
      <c r="J601" s="69"/>
      <c r="K601" s="71"/>
    </row>
    <row r="602" spans="2:11" ht="18.75" customHeight="1">
      <c r="B602" s="133" t="s">
        <v>249</v>
      </c>
      <c r="C602" s="17">
        <v>3610</v>
      </c>
      <c r="D602" s="39"/>
      <c r="E602" s="39"/>
      <c r="F602" s="39"/>
      <c r="G602" s="39"/>
      <c r="H602" s="39"/>
      <c r="I602" s="39"/>
      <c r="J602" s="39"/>
      <c r="K602" s="110">
        <f aca="true" t="shared" si="16" ref="K602:K609">ROUND(SUM(D602:J602),2)</f>
        <v>0</v>
      </c>
    </row>
    <row r="603" spans="2:11" ht="18.75" customHeight="1">
      <c r="B603" s="133" t="s">
        <v>222</v>
      </c>
      <c r="C603" s="17">
        <v>3630</v>
      </c>
      <c r="D603" s="39"/>
      <c r="E603" s="39"/>
      <c r="F603" s="39"/>
      <c r="G603" s="39"/>
      <c r="H603" s="39"/>
      <c r="I603" s="39"/>
      <c r="J603" s="39"/>
      <c r="K603" s="110">
        <f t="shared" si="16"/>
        <v>0</v>
      </c>
    </row>
    <row r="604" spans="2:11" ht="18.75" customHeight="1">
      <c r="B604" s="133" t="s">
        <v>223</v>
      </c>
      <c r="C604" s="17">
        <v>3640</v>
      </c>
      <c r="D604" s="22"/>
      <c r="E604" s="22"/>
      <c r="F604" s="22"/>
      <c r="G604" s="22"/>
      <c r="H604" s="22"/>
      <c r="I604" s="22"/>
      <c r="J604" s="39"/>
      <c r="K604" s="110">
        <f t="shared" si="16"/>
        <v>0</v>
      </c>
    </row>
    <row r="605" spans="2:11" ht="18.75" customHeight="1">
      <c r="B605" s="133" t="s">
        <v>250</v>
      </c>
      <c r="C605" s="17">
        <v>3650</v>
      </c>
      <c r="D605" s="22"/>
      <c r="E605" s="22"/>
      <c r="F605" s="22"/>
      <c r="G605" s="22"/>
      <c r="H605" s="22"/>
      <c r="I605" s="22"/>
      <c r="J605" s="39"/>
      <c r="K605" s="110">
        <f t="shared" si="16"/>
        <v>0</v>
      </c>
    </row>
    <row r="606" spans="2:11" ht="18.75" customHeight="1">
      <c r="B606" s="133" t="s">
        <v>224</v>
      </c>
      <c r="C606" s="17">
        <v>3660</v>
      </c>
      <c r="D606" s="22"/>
      <c r="E606" s="22"/>
      <c r="F606" s="22"/>
      <c r="G606" s="22"/>
      <c r="H606" s="22"/>
      <c r="I606" s="22"/>
      <c r="J606" s="39"/>
      <c r="K606" s="110">
        <f t="shared" si="16"/>
        <v>0</v>
      </c>
    </row>
    <row r="607" spans="2:11" ht="18.75" customHeight="1">
      <c r="B607" s="133" t="s">
        <v>225</v>
      </c>
      <c r="C607" s="17">
        <v>3670</v>
      </c>
      <c r="D607" s="22"/>
      <c r="E607" s="22"/>
      <c r="F607" s="22"/>
      <c r="G607" s="22"/>
      <c r="H607" s="22"/>
      <c r="I607" s="22"/>
      <c r="J607" s="39"/>
      <c r="K607" s="110">
        <f t="shared" si="16"/>
        <v>0</v>
      </c>
    </row>
    <row r="608" spans="2:11" ht="18.75" customHeight="1">
      <c r="B608" s="133" t="s">
        <v>226</v>
      </c>
      <c r="C608" s="17">
        <v>3690</v>
      </c>
      <c r="D608" s="22"/>
      <c r="E608" s="22"/>
      <c r="F608" s="22"/>
      <c r="G608" s="22"/>
      <c r="H608" s="22"/>
      <c r="I608" s="22"/>
      <c r="J608" s="39"/>
      <c r="K608" s="110">
        <f t="shared" si="16"/>
        <v>0</v>
      </c>
    </row>
    <row r="609" spans="2:11" ht="18.75" customHeight="1">
      <c r="B609" s="133" t="s">
        <v>227</v>
      </c>
      <c r="C609" s="19">
        <v>3600</v>
      </c>
      <c r="D609" s="104">
        <f aca="true" t="shared" si="17" ref="D609:J609">ROUND(SUM(D602:D608),2)</f>
        <v>0</v>
      </c>
      <c r="E609" s="109">
        <f t="shared" si="17"/>
        <v>0</v>
      </c>
      <c r="F609" s="109">
        <f t="shared" si="17"/>
        <v>0</v>
      </c>
      <c r="G609" s="109">
        <f t="shared" si="17"/>
        <v>0</v>
      </c>
      <c r="H609" s="109">
        <f t="shared" si="17"/>
        <v>0</v>
      </c>
      <c r="I609" s="109">
        <f t="shared" si="17"/>
        <v>0</v>
      </c>
      <c r="J609" s="109">
        <f t="shared" si="17"/>
        <v>0</v>
      </c>
      <c r="K609" s="104">
        <f t="shared" si="16"/>
        <v>0</v>
      </c>
    </row>
    <row r="610" spans="2:11" ht="12.75">
      <c r="B610" s="136" t="s">
        <v>18</v>
      </c>
      <c r="C610" s="54"/>
      <c r="D610" s="71"/>
      <c r="E610" s="71"/>
      <c r="F610" s="71"/>
      <c r="G610" s="71"/>
      <c r="H610" s="71"/>
      <c r="I610" s="71"/>
      <c r="J610" s="71"/>
      <c r="K610" s="71"/>
    </row>
    <row r="611" spans="2:11" ht="18.75" customHeight="1">
      <c r="B611" s="133" t="s">
        <v>251</v>
      </c>
      <c r="C611" s="84">
        <v>910</v>
      </c>
      <c r="D611" s="21"/>
      <c r="E611" s="21"/>
      <c r="F611" s="21"/>
      <c r="G611" s="21"/>
      <c r="H611" s="21"/>
      <c r="I611" s="21"/>
      <c r="J611" s="39"/>
      <c r="K611" s="110">
        <f aca="true" t="shared" si="18" ref="K611:K629">ROUND(SUM(D611:J611),2)</f>
        <v>0</v>
      </c>
    </row>
    <row r="612" spans="2:11" ht="18.75" customHeight="1">
      <c r="B612" s="135" t="s">
        <v>229</v>
      </c>
      <c r="C612" s="62">
        <v>930</v>
      </c>
      <c r="D612" s="22"/>
      <c r="E612" s="22"/>
      <c r="F612" s="22"/>
      <c r="G612" s="22"/>
      <c r="H612" s="22"/>
      <c r="I612" s="22"/>
      <c r="J612" s="39"/>
      <c r="K612" s="110">
        <f t="shared" si="18"/>
        <v>0</v>
      </c>
    </row>
    <row r="613" spans="2:11" ht="18.75" customHeight="1">
      <c r="B613" s="135" t="s">
        <v>230</v>
      </c>
      <c r="C613" s="62">
        <v>940</v>
      </c>
      <c r="D613" s="22"/>
      <c r="E613" s="22"/>
      <c r="F613" s="22"/>
      <c r="G613" s="22"/>
      <c r="H613" s="22"/>
      <c r="I613" s="22"/>
      <c r="J613" s="39"/>
      <c r="K613" s="110">
        <f t="shared" si="18"/>
        <v>0</v>
      </c>
    </row>
    <row r="614" spans="2:11" ht="18.75" customHeight="1">
      <c r="B614" s="133" t="s">
        <v>250</v>
      </c>
      <c r="C614" s="17">
        <v>950</v>
      </c>
      <c r="D614" s="39"/>
      <c r="E614" s="39"/>
      <c r="F614" s="39"/>
      <c r="G614" s="39"/>
      <c r="H614" s="39"/>
      <c r="I614" s="39"/>
      <c r="J614" s="39"/>
      <c r="K614" s="110">
        <f t="shared" si="18"/>
        <v>0</v>
      </c>
    </row>
    <row r="615" spans="2:11" ht="18.75" customHeight="1">
      <c r="B615" s="133" t="s">
        <v>231</v>
      </c>
      <c r="C615" s="17">
        <v>960</v>
      </c>
      <c r="D615" s="39"/>
      <c r="E615" s="39"/>
      <c r="F615" s="39"/>
      <c r="G615" s="39"/>
      <c r="H615" s="39"/>
      <c r="I615" s="39"/>
      <c r="J615" s="39"/>
      <c r="K615" s="110">
        <f t="shared" si="18"/>
        <v>0</v>
      </c>
    </row>
    <row r="616" spans="2:11" ht="18.75" customHeight="1">
      <c r="B616" s="133" t="s">
        <v>232</v>
      </c>
      <c r="C616" s="17">
        <v>970</v>
      </c>
      <c r="D616" s="22"/>
      <c r="E616" s="22"/>
      <c r="F616" s="22"/>
      <c r="G616" s="22"/>
      <c r="H616" s="22"/>
      <c r="I616" s="22"/>
      <c r="J616" s="39"/>
      <c r="K616" s="110">
        <f t="shared" si="18"/>
        <v>0</v>
      </c>
    </row>
    <row r="617" spans="2:11" ht="18.75" customHeight="1">
      <c r="B617" s="133" t="s">
        <v>233</v>
      </c>
      <c r="C617" s="17">
        <v>990</v>
      </c>
      <c r="D617" s="22"/>
      <c r="E617" s="22"/>
      <c r="F617" s="22"/>
      <c r="G617" s="22"/>
      <c r="H617" s="22"/>
      <c r="I617" s="22"/>
      <c r="J617" s="39"/>
      <c r="K617" s="110">
        <f t="shared" si="18"/>
        <v>0</v>
      </c>
    </row>
    <row r="618" spans="2:11" ht="18.75" customHeight="1">
      <c r="B618" s="133" t="s">
        <v>234</v>
      </c>
      <c r="C618" s="19">
        <v>9700</v>
      </c>
      <c r="D618" s="104">
        <f aca="true" t="shared" si="19" ref="D618:J618">ROUND(SUM(D611:D617),2)</f>
        <v>0</v>
      </c>
      <c r="E618" s="109">
        <f t="shared" si="19"/>
        <v>0</v>
      </c>
      <c r="F618" s="109">
        <f t="shared" si="19"/>
        <v>0</v>
      </c>
      <c r="G618" s="109">
        <f t="shared" si="19"/>
        <v>0</v>
      </c>
      <c r="H618" s="109">
        <f t="shared" si="19"/>
        <v>0</v>
      </c>
      <c r="I618" s="109">
        <f t="shared" si="19"/>
        <v>0</v>
      </c>
      <c r="J618" s="109">
        <f t="shared" si="19"/>
        <v>0</v>
      </c>
      <c r="K618" s="104">
        <f t="shared" si="18"/>
        <v>0</v>
      </c>
    </row>
    <row r="619" spans="2:11" ht="18.75" customHeight="1">
      <c r="B619" s="180" t="s">
        <v>126</v>
      </c>
      <c r="C619" s="19"/>
      <c r="D619" s="104">
        <f aca="true" t="shared" si="20" ref="D619:J619">ROUND(SUM(D585:D600)+D609+D618,2)</f>
        <v>0</v>
      </c>
      <c r="E619" s="104">
        <f t="shared" si="20"/>
        <v>0</v>
      </c>
      <c r="F619" s="104">
        <f t="shared" si="20"/>
        <v>0</v>
      </c>
      <c r="G619" s="104">
        <f t="shared" si="20"/>
        <v>0</v>
      </c>
      <c r="H619" s="104">
        <f t="shared" si="20"/>
        <v>0</v>
      </c>
      <c r="I619" s="104">
        <f t="shared" si="20"/>
        <v>0</v>
      </c>
      <c r="J619" s="104">
        <f t="shared" si="20"/>
        <v>0</v>
      </c>
      <c r="K619" s="104">
        <f t="shared" si="18"/>
        <v>0</v>
      </c>
    </row>
    <row r="620" spans="2:11" ht="18.75" customHeight="1">
      <c r="B620" s="180" t="s">
        <v>82</v>
      </c>
      <c r="C620" s="19"/>
      <c r="D620" s="104">
        <f aca="true" t="shared" si="21" ref="D620:J620">ROUND(D583+D619,2)</f>
        <v>-4275.7</v>
      </c>
      <c r="E620" s="109">
        <f t="shared" si="21"/>
        <v>0</v>
      </c>
      <c r="F620" s="109">
        <f t="shared" si="21"/>
        <v>0</v>
      </c>
      <c r="G620" s="109">
        <f t="shared" si="21"/>
        <v>0</v>
      </c>
      <c r="H620" s="109">
        <f t="shared" si="21"/>
        <v>0</v>
      </c>
      <c r="I620" s="109">
        <f t="shared" si="21"/>
        <v>0</v>
      </c>
      <c r="J620" s="109">
        <f t="shared" si="21"/>
        <v>0</v>
      </c>
      <c r="K620" s="109">
        <f t="shared" si="18"/>
        <v>-4275.7</v>
      </c>
    </row>
    <row r="621" spans="2:11" ht="18.75" customHeight="1">
      <c r="B621" s="26" t="str">
        <f>B146</f>
        <v>Fund Balance, July 1, 2016</v>
      </c>
      <c r="C621" s="31">
        <v>2800</v>
      </c>
      <c r="D621" s="21">
        <v>9812.22</v>
      </c>
      <c r="E621" s="21"/>
      <c r="F621" s="21"/>
      <c r="G621" s="21"/>
      <c r="H621" s="21"/>
      <c r="I621" s="21"/>
      <c r="J621" s="39"/>
      <c r="K621" s="110">
        <f t="shared" si="18"/>
        <v>9812.22</v>
      </c>
    </row>
    <row r="622" spans="2:11" ht="18.75" customHeight="1">
      <c r="B622" s="26" t="s">
        <v>315</v>
      </c>
      <c r="C622" s="27">
        <v>2891</v>
      </c>
      <c r="D622" s="111"/>
      <c r="E622" s="111"/>
      <c r="F622" s="111"/>
      <c r="G622" s="111"/>
      <c r="H622" s="111"/>
      <c r="I622" s="111"/>
      <c r="J622" s="83"/>
      <c r="K622" s="71">
        <f t="shared" si="18"/>
        <v>0</v>
      </c>
    </row>
    <row r="623" spans="2:11" ht="12.75">
      <c r="B623" s="117" t="s">
        <v>292</v>
      </c>
      <c r="C623" s="25"/>
      <c r="D623" s="112"/>
      <c r="E623" s="89"/>
      <c r="F623" s="89"/>
      <c r="G623" s="89"/>
      <c r="H623" s="89"/>
      <c r="I623" s="89"/>
      <c r="J623" s="89"/>
      <c r="K623" s="80"/>
    </row>
    <row r="624" spans="2:11" ht="18.75" customHeight="1">
      <c r="B624" s="14" t="s">
        <v>293</v>
      </c>
      <c r="C624" s="11">
        <v>2710</v>
      </c>
      <c r="D624" s="113"/>
      <c r="E624" s="85"/>
      <c r="F624" s="85"/>
      <c r="G624" s="85"/>
      <c r="H624" s="85"/>
      <c r="I624" s="85"/>
      <c r="J624" s="85"/>
      <c r="K624" s="105">
        <f t="shared" si="18"/>
        <v>0</v>
      </c>
    </row>
    <row r="625" spans="2:11" ht="18.75" customHeight="1">
      <c r="B625" s="3" t="s">
        <v>294</v>
      </c>
      <c r="C625" s="31">
        <v>2720</v>
      </c>
      <c r="D625" s="21">
        <v>5536.52</v>
      </c>
      <c r="E625" s="21"/>
      <c r="F625" s="21"/>
      <c r="G625" s="21"/>
      <c r="H625" s="21"/>
      <c r="I625" s="21"/>
      <c r="J625" s="39"/>
      <c r="K625" s="110">
        <f t="shared" si="18"/>
        <v>5536.52</v>
      </c>
    </row>
    <row r="626" spans="2:11" ht="18.75" customHeight="1">
      <c r="B626" s="3" t="s">
        <v>295</v>
      </c>
      <c r="C626" s="31">
        <v>2730</v>
      </c>
      <c r="D626" s="22"/>
      <c r="E626" s="22"/>
      <c r="F626" s="22"/>
      <c r="G626" s="22"/>
      <c r="H626" s="22"/>
      <c r="I626" s="22"/>
      <c r="J626" s="39"/>
      <c r="K626" s="110">
        <f t="shared" si="18"/>
        <v>0</v>
      </c>
    </row>
    <row r="627" spans="2:11" ht="18.75" customHeight="1">
      <c r="B627" s="3" t="s">
        <v>296</v>
      </c>
      <c r="C627" s="31">
        <v>2740</v>
      </c>
      <c r="D627" s="22"/>
      <c r="E627" s="22"/>
      <c r="F627" s="22"/>
      <c r="G627" s="22"/>
      <c r="H627" s="22"/>
      <c r="I627" s="22"/>
      <c r="J627" s="39"/>
      <c r="K627" s="110">
        <f t="shared" si="18"/>
        <v>0</v>
      </c>
    </row>
    <row r="628" spans="2:11" ht="18.75" customHeight="1">
      <c r="B628" s="3" t="s">
        <v>297</v>
      </c>
      <c r="C628" s="31">
        <v>2750</v>
      </c>
      <c r="D628" s="22"/>
      <c r="E628" s="22"/>
      <c r="F628" s="22"/>
      <c r="G628" s="22"/>
      <c r="H628" s="22"/>
      <c r="I628" s="22"/>
      <c r="J628" s="22"/>
      <c r="K628" s="104">
        <f t="shared" si="18"/>
        <v>0</v>
      </c>
    </row>
    <row r="629" spans="2:11" ht="18.75" customHeight="1">
      <c r="B629" s="34" t="str">
        <f>B154</f>
        <v>Total Fund Balances, June 30, 2017</v>
      </c>
      <c r="C629" s="86">
        <v>2700</v>
      </c>
      <c r="D629" s="105">
        <f>ROUND(SUM(D624:D628),2)</f>
        <v>5536.52</v>
      </c>
      <c r="E629" s="105">
        <f aca="true" t="shared" si="22" ref="E629:J629">ROUND(SUM(E624:E628),2)</f>
        <v>0</v>
      </c>
      <c r="F629" s="105">
        <f t="shared" si="22"/>
        <v>0</v>
      </c>
      <c r="G629" s="105">
        <f t="shared" si="22"/>
        <v>0</v>
      </c>
      <c r="H629" s="105">
        <f t="shared" si="22"/>
        <v>0</v>
      </c>
      <c r="I629" s="105">
        <f t="shared" si="22"/>
        <v>0</v>
      </c>
      <c r="J629" s="105">
        <f t="shared" si="22"/>
        <v>0</v>
      </c>
      <c r="K629" s="105">
        <f t="shared" si="18"/>
        <v>5536.52</v>
      </c>
    </row>
    <row r="630" spans="2:11" ht="12.75">
      <c r="B630" s="9"/>
      <c r="C630" s="40"/>
      <c r="D630" s="8"/>
      <c r="E630" s="8"/>
      <c r="F630" s="8"/>
      <c r="G630" s="8"/>
      <c r="H630" s="8"/>
      <c r="I630" s="8"/>
      <c r="J630" s="8"/>
      <c r="K630" s="8"/>
    </row>
    <row r="631" spans="2:19" ht="12.75">
      <c r="B631" s="49" t="s">
        <v>21</v>
      </c>
      <c r="C631" s="40"/>
      <c r="D631" s="9"/>
      <c r="E631" s="9"/>
      <c r="F631" s="9"/>
      <c r="G631" s="9"/>
      <c r="H631" s="40"/>
      <c r="I631" s="42"/>
      <c r="J631" s="42"/>
      <c r="K631" s="42"/>
      <c r="S631" s="177"/>
    </row>
    <row r="632" ht="12.75"/>
    <row r="633" spans="1:20" s="177" customFormat="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211"/>
    </row>
    <row r="634" spans="1:20" ht="12.75">
      <c r="A634" s="9" t="s">
        <v>87</v>
      </c>
      <c r="B634" s="92" t="str">
        <f>$B$1</f>
        <v>DISTRICT SCHOOL BOARD OF OKEECHOBEE COUNTY</v>
      </c>
      <c r="E634" s="35"/>
      <c r="F634" s="33"/>
      <c r="G634" s="33"/>
      <c r="H634" s="33"/>
      <c r="J634" s="32"/>
      <c r="N634" s="33" t="s">
        <v>137</v>
      </c>
      <c r="T634" s="213"/>
    </row>
    <row r="635" spans="2:14" ht="12.75">
      <c r="B635" s="92" t="s">
        <v>432</v>
      </c>
      <c r="E635" s="33"/>
      <c r="F635" s="90"/>
      <c r="G635" s="33"/>
      <c r="I635" s="33"/>
      <c r="J635" s="32"/>
      <c r="N635" s="33" t="s">
        <v>601</v>
      </c>
    </row>
    <row r="636" spans="2:14" ht="12.75">
      <c r="B636" s="216" t="str">
        <f>B4</f>
        <v>For the Fiscal Year Ended June 30, 2017</v>
      </c>
      <c r="C636" s="32"/>
      <c r="D636" s="32"/>
      <c r="G636" s="33"/>
      <c r="I636" s="33"/>
      <c r="K636" s="115"/>
      <c r="N636" s="52" t="s">
        <v>584</v>
      </c>
    </row>
    <row r="637" spans="1:18" ht="39">
      <c r="A637" s="177"/>
      <c r="B637" s="374" t="s">
        <v>26</v>
      </c>
      <c r="C637" s="370" t="s">
        <v>354</v>
      </c>
      <c r="D637" s="30" t="s">
        <v>286</v>
      </c>
      <c r="E637" s="30" t="s">
        <v>389</v>
      </c>
      <c r="F637" s="30" t="s">
        <v>668</v>
      </c>
      <c r="G637" s="30" t="s">
        <v>357</v>
      </c>
      <c r="H637" s="30" t="s">
        <v>358</v>
      </c>
      <c r="I637" s="30" t="s">
        <v>618</v>
      </c>
      <c r="J637" s="30" t="s">
        <v>669</v>
      </c>
      <c r="K637" s="30" t="s">
        <v>619</v>
      </c>
      <c r="L637" s="30" t="s">
        <v>359</v>
      </c>
      <c r="M637" s="184" t="s">
        <v>287</v>
      </c>
      <c r="N637" s="370" t="s">
        <v>48</v>
      </c>
      <c r="O637" s="177"/>
      <c r="P637" s="177"/>
      <c r="Q637" s="177"/>
      <c r="R637" s="177"/>
    </row>
    <row r="638" spans="2:14" ht="18.75" customHeight="1">
      <c r="B638" s="375"/>
      <c r="C638" s="370"/>
      <c r="D638" s="185">
        <v>310</v>
      </c>
      <c r="E638" s="186">
        <v>320</v>
      </c>
      <c r="F638" s="186">
        <v>330</v>
      </c>
      <c r="G638" s="186">
        <v>340</v>
      </c>
      <c r="H638" s="186">
        <v>350</v>
      </c>
      <c r="I638" s="186">
        <v>360</v>
      </c>
      <c r="J638" s="186">
        <v>370</v>
      </c>
      <c r="K638" s="186">
        <v>380</v>
      </c>
      <c r="L638" s="186">
        <v>390</v>
      </c>
      <c r="M638" s="186">
        <v>399</v>
      </c>
      <c r="N638" s="370"/>
    </row>
    <row r="639" spans="2:14" ht="12.75">
      <c r="B639" s="23" t="s">
        <v>164</v>
      </c>
      <c r="C639" s="27"/>
      <c r="D639" s="147"/>
      <c r="E639" s="147"/>
      <c r="F639" s="147"/>
      <c r="G639" s="147"/>
      <c r="H639" s="147"/>
      <c r="I639" s="147"/>
      <c r="J639" s="147"/>
      <c r="K639" s="147"/>
      <c r="L639" s="147"/>
      <c r="M639" s="147"/>
      <c r="N639" s="147"/>
    </row>
    <row r="640" spans="2:14" ht="18.75" customHeight="1">
      <c r="B640" s="3" t="s">
        <v>38</v>
      </c>
      <c r="C640" s="31">
        <v>3199</v>
      </c>
      <c r="D640" s="73"/>
      <c r="E640" s="73"/>
      <c r="F640" s="73"/>
      <c r="G640" s="73"/>
      <c r="H640" s="73"/>
      <c r="I640" s="73"/>
      <c r="J640" s="83"/>
      <c r="K640" s="83"/>
      <c r="L640" s="83"/>
      <c r="M640" s="83"/>
      <c r="N640" s="71">
        <f>ROUND(SUM(D640:M640),2)</f>
        <v>0</v>
      </c>
    </row>
    <row r="641" spans="2:14" ht="18.75" customHeight="1">
      <c r="B641" s="172" t="s">
        <v>79</v>
      </c>
      <c r="C641" s="27">
        <v>3299</v>
      </c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104">
        <f>ROUND(SUM(D641:M641),2)</f>
        <v>0</v>
      </c>
    </row>
    <row r="642" spans="2:14" ht="12.75">
      <c r="B642" s="117" t="s">
        <v>4</v>
      </c>
      <c r="C642" s="25"/>
      <c r="D642" s="69"/>
      <c r="E642" s="69"/>
      <c r="F642" s="69"/>
      <c r="G642" s="69"/>
      <c r="H642" s="69"/>
      <c r="I642" s="69"/>
      <c r="J642" s="69"/>
      <c r="K642" s="69"/>
      <c r="L642" s="69"/>
      <c r="M642" s="69"/>
      <c r="N642" s="71"/>
    </row>
    <row r="643" spans="2:14" ht="18.75" customHeight="1">
      <c r="B643" s="14" t="s">
        <v>39</v>
      </c>
      <c r="C643" s="11">
        <v>3321</v>
      </c>
      <c r="D643" s="39"/>
      <c r="E643" s="39"/>
      <c r="F643" s="39"/>
      <c r="G643" s="39"/>
      <c r="H643" s="39"/>
      <c r="I643" s="39">
        <v>67519.98</v>
      </c>
      <c r="J643" s="39"/>
      <c r="K643" s="39"/>
      <c r="L643" s="39"/>
      <c r="M643" s="39"/>
      <c r="N643" s="105">
        <f aca="true" t="shared" si="23" ref="N643:N653">ROUND(SUM(D643:M643),2)</f>
        <v>67519.98</v>
      </c>
    </row>
    <row r="644" spans="2:14" ht="18.75" customHeight="1">
      <c r="B644" s="3" t="s">
        <v>27</v>
      </c>
      <c r="C644" s="31">
        <v>3325</v>
      </c>
      <c r="D644" s="39"/>
      <c r="E644" s="39"/>
      <c r="F644" s="39"/>
      <c r="G644" s="39"/>
      <c r="H644" s="39"/>
      <c r="I644" s="39">
        <v>4234.83</v>
      </c>
      <c r="J644" s="39"/>
      <c r="K644" s="39"/>
      <c r="L644" s="39"/>
      <c r="M644" s="39"/>
      <c r="N644" s="105">
        <f t="shared" si="23"/>
        <v>4234.83</v>
      </c>
    </row>
    <row r="645" spans="2:14" ht="18.75" customHeight="1">
      <c r="B645" s="3" t="s">
        <v>629</v>
      </c>
      <c r="C645" s="31">
        <v>3341</v>
      </c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105">
        <f t="shared" si="23"/>
        <v>0</v>
      </c>
    </row>
    <row r="646" spans="2:14" ht="18.75" customHeight="1">
      <c r="B646" s="3" t="s">
        <v>580</v>
      </c>
      <c r="C646" s="31">
        <v>3380</v>
      </c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105">
        <f t="shared" si="23"/>
        <v>0</v>
      </c>
    </row>
    <row r="647" spans="2:14" ht="18.75" customHeight="1">
      <c r="B647" s="3" t="s">
        <v>145</v>
      </c>
      <c r="C647" s="31">
        <v>3391</v>
      </c>
      <c r="D647" s="39"/>
      <c r="E647" s="39"/>
      <c r="F647" s="39"/>
      <c r="G647" s="39">
        <v>79410.32</v>
      </c>
      <c r="H647" s="39"/>
      <c r="I647" s="39"/>
      <c r="J647" s="39"/>
      <c r="K647" s="39"/>
      <c r="L647" s="39"/>
      <c r="M647" s="39"/>
      <c r="N647" s="105">
        <f t="shared" si="23"/>
        <v>79410.32</v>
      </c>
    </row>
    <row r="648" spans="2:14" ht="18.75" customHeight="1">
      <c r="B648" s="3" t="s">
        <v>40</v>
      </c>
      <c r="C648" s="31">
        <v>3392</v>
      </c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105">
        <f t="shared" si="23"/>
        <v>0</v>
      </c>
    </row>
    <row r="649" spans="2:14" ht="18.75" customHeight="1">
      <c r="B649" s="20" t="s">
        <v>416</v>
      </c>
      <c r="C649" s="17">
        <v>3395</v>
      </c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105">
        <f t="shared" si="23"/>
        <v>0</v>
      </c>
    </row>
    <row r="650" spans="2:14" ht="18.75" customHeight="1">
      <c r="B650" s="20" t="s">
        <v>331</v>
      </c>
      <c r="C650" s="17">
        <v>3396</v>
      </c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105">
        <f t="shared" si="23"/>
        <v>0</v>
      </c>
    </row>
    <row r="651" spans="2:14" ht="18.75" customHeight="1">
      <c r="B651" s="20" t="s">
        <v>80</v>
      </c>
      <c r="C651" s="17">
        <v>3397</v>
      </c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105">
        <f t="shared" si="23"/>
        <v>0</v>
      </c>
    </row>
    <row r="652" spans="2:14" ht="18.75" customHeight="1">
      <c r="B652" s="20" t="s">
        <v>241</v>
      </c>
      <c r="C652" s="17">
        <v>3399</v>
      </c>
      <c r="D652" s="39"/>
      <c r="E652" s="39"/>
      <c r="F652" s="39"/>
      <c r="G652" s="39"/>
      <c r="H652" s="39"/>
      <c r="I652" s="39"/>
      <c r="J652" s="39"/>
      <c r="K652" s="39"/>
      <c r="L652" s="39">
        <v>25126.16</v>
      </c>
      <c r="M652" s="39"/>
      <c r="N652" s="105">
        <f t="shared" si="23"/>
        <v>25126.16</v>
      </c>
    </row>
    <row r="653" spans="2:14" ht="18.75" customHeight="1">
      <c r="B653" s="3" t="s">
        <v>258</v>
      </c>
      <c r="C653" s="137">
        <v>3300</v>
      </c>
      <c r="D653" s="100">
        <f aca="true" t="shared" si="24" ref="D653:M653">ROUND(SUM(D643:D652),2)</f>
        <v>0</v>
      </c>
      <c r="E653" s="102">
        <f t="shared" si="24"/>
        <v>0</v>
      </c>
      <c r="F653" s="102">
        <f t="shared" si="24"/>
        <v>0</v>
      </c>
      <c r="G653" s="102">
        <f t="shared" si="24"/>
        <v>79410.32</v>
      </c>
      <c r="H653" s="102">
        <f t="shared" si="24"/>
        <v>0</v>
      </c>
      <c r="I653" s="102">
        <f t="shared" si="24"/>
        <v>71754.81</v>
      </c>
      <c r="J653" s="102">
        <f t="shared" si="24"/>
        <v>0</v>
      </c>
      <c r="K653" s="102">
        <f t="shared" si="24"/>
        <v>0</v>
      </c>
      <c r="L653" s="102">
        <f t="shared" si="24"/>
        <v>25126.16</v>
      </c>
      <c r="M653" s="102">
        <f t="shared" si="24"/>
        <v>0</v>
      </c>
      <c r="N653" s="109">
        <f t="shared" si="23"/>
        <v>176291.29</v>
      </c>
    </row>
    <row r="654" spans="2:14" ht="12.75">
      <c r="B654" s="126" t="s">
        <v>5</v>
      </c>
      <c r="C654" s="18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71"/>
    </row>
    <row r="655" spans="2:14" ht="18.75" customHeight="1">
      <c r="B655" s="3" t="s">
        <v>41</v>
      </c>
      <c r="C655" s="31">
        <v>3413</v>
      </c>
      <c r="D655" s="39"/>
      <c r="E655" s="39"/>
      <c r="F655" s="39"/>
      <c r="G655" s="39"/>
      <c r="H655" s="39"/>
      <c r="I655" s="39"/>
      <c r="J655" s="39">
        <v>2618745.92</v>
      </c>
      <c r="K655" s="39"/>
      <c r="L655" s="39"/>
      <c r="M655" s="39"/>
      <c r="N655" s="105">
        <f aca="true" t="shared" si="25" ref="N655:N669">ROUND(SUM(D655:M655),2)</f>
        <v>2618745.92</v>
      </c>
    </row>
    <row r="656" spans="2:14" ht="18.75" customHeight="1">
      <c r="B656" s="3" t="s">
        <v>340</v>
      </c>
      <c r="C656" s="31">
        <v>3418</v>
      </c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105">
        <f t="shared" si="25"/>
        <v>0</v>
      </c>
    </row>
    <row r="657" spans="2:14" ht="18.75" customHeight="1">
      <c r="B657" s="3" t="s">
        <v>341</v>
      </c>
      <c r="C657" s="31">
        <v>3419</v>
      </c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105">
        <f t="shared" si="25"/>
        <v>0</v>
      </c>
    </row>
    <row r="658" spans="2:14" ht="18.75" customHeight="1">
      <c r="B658" s="3" t="s">
        <v>29</v>
      </c>
      <c r="C658" s="31">
        <v>3421</v>
      </c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105">
        <f t="shared" si="25"/>
        <v>0</v>
      </c>
    </row>
    <row r="659" spans="2:14" ht="18.75" customHeight="1">
      <c r="B659" s="20" t="s">
        <v>184</v>
      </c>
      <c r="C659" s="17">
        <v>3422</v>
      </c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105">
        <f t="shared" si="25"/>
        <v>0</v>
      </c>
    </row>
    <row r="660" spans="2:14" ht="18.75" customHeight="1">
      <c r="B660" s="20" t="s">
        <v>30</v>
      </c>
      <c r="C660" s="17">
        <v>3423</v>
      </c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105">
        <f t="shared" si="25"/>
        <v>0</v>
      </c>
    </row>
    <row r="661" spans="2:14" ht="18.75" customHeight="1">
      <c r="B661" s="3" t="s">
        <v>31</v>
      </c>
      <c r="C661" s="31">
        <v>3431</v>
      </c>
      <c r="D661" s="39"/>
      <c r="E661" s="39"/>
      <c r="F661" s="39"/>
      <c r="G661" s="39">
        <v>88.75</v>
      </c>
      <c r="H661" s="39"/>
      <c r="I661" s="39">
        <v>321.59</v>
      </c>
      <c r="J661" s="39">
        <v>20722.4</v>
      </c>
      <c r="K661" s="39"/>
      <c r="L661" s="39">
        <v>1052.94</v>
      </c>
      <c r="M661" s="39"/>
      <c r="N661" s="105">
        <f t="shared" si="25"/>
        <v>22185.68</v>
      </c>
    </row>
    <row r="662" spans="2:14" ht="18.75" customHeight="1">
      <c r="B662" s="3" t="s">
        <v>81</v>
      </c>
      <c r="C662" s="31">
        <v>3432</v>
      </c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105">
        <f t="shared" si="25"/>
        <v>0</v>
      </c>
    </row>
    <row r="663" spans="2:14" ht="18.75" customHeight="1">
      <c r="B663" s="3" t="s">
        <v>129</v>
      </c>
      <c r="C663" s="31">
        <v>3433</v>
      </c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105">
        <f t="shared" si="25"/>
        <v>0</v>
      </c>
    </row>
    <row r="664" spans="2:14" ht="18.75" customHeight="1">
      <c r="B664" s="3" t="s">
        <v>440</v>
      </c>
      <c r="C664" s="31">
        <v>3440</v>
      </c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105">
        <f t="shared" si="25"/>
        <v>0</v>
      </c>
    </row>
    <row r="665" spans="2:14" ht="18.75" customHeight="1">
      <c r="B665" s="3" t="s">
        <v>146</v>
      </c>
      <c r="C665" s="31">
        <v>3495</v>
      </c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105">
        <f t="shared" si="25"/>
        <v>0</v>
      </c>
    </row>
    <row r="666" spans="2:14" ht="18.75" customHeight="1">
      <c r="B666" s="3" t="s">
        <v>32</v>
      </c>
      <c r="C666" s="31">
        <v>3496</v>
      </c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105">
        <f t="shared" si="25"/>
        <v>0</v>
      </c>
    </row>
    <row r="667" spans="2:14" ht="18.75" customHeight="1">
      <c r="B667" s="20" t="s">
        <v>199</v>
      </c>
      <c r="C667" s="17">
        <v>3497</v>
      </c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105">
        <f t="shared" si="25"/>
        <v>0</v>
      </c>
    </row>
    <row r="668" spans="2:14" ht="18.75" customHeight="1">
      <c r="B668" s="3" t="s">
        <v>259</v>
      </c>
      <c r="C668" s="137">
        <v>3400</v>
      </c>
      <c r="D668" s="100">
        <f aca="true" t="shared" si="26" ref="D668:I668">ROUND(SUM(D655:D667),2)</f>
        <v>0</v>
      </c>
      <c r="E668" s="102">
        <f t="shared" si="26"/>
        <v>0</v>
      </c>
      <c r="F668" s="102">
        <f t="shared" si="26"/>
        <v>0</v>
      </c>
      <c r="G668" s="102">
        <f t="shared" si="26"/>
        <v>88.75</v>
      </c>
      <c r="H668" s="102">
        <f t="shared" si="26"/>
        <v>0</v>
      </c>
      <c r="I668" s="102">
        <f t="shared" si="26"/>
        <v>321.59</v>
      </c>
      <c r="J668" s="102">
        <f>ROUND(SUM(J655:J667),2)</f>
        <v>2639468.32</v>
      </c>
      <c r="K668" s="102">
        <f>ROUND(SUM(K655:K667),2)</f>
        <v>0</v>
      </c>
      <c r="L668" s="102">
        <f>ROUND(SUM(L655:L667),2)</f>
        <v>1052.94</v>
      </c>
      <c r="M668" s="102">
        <f>ROUND(SUM(M655:M667),2)</f>
        <v>0</v>
      </c>
      <c r="N668" s="109">
        <f t="shared" si="25"/>
        <v>2640931.6</v>
      </c>
    </row>
    <row r="669" spans="2:14" ht="18.75" customHeight="1">
      <c r="B669" s="24" t="s">
        <v>202</v>
      </c>
      <c r="C669" s="137">
        <v>3000</v>
      </c>
      <c r="D669" s="100">
        <f aca="true" t="shared" si="27" ref="D669:M669">ROUND(SUM(D640:D641)+D653+D668,2)</f>
        <v>0</v>
      </c>
      <c r="E669" s="102">
        <f t="shared" si="27"/>
        <v>0</v>
      </c>
      <c r="F669" s="102">
        <f t="shared" si="27"/>
        <v>0</v>
      </c>
      <c r="G669" s="102">
        <f t="shared" si="27"/>
        <v>79499.07</v>
      </c>
      <c r="H669" s="102">
        <f t="shared" si="27"/>
        <v>0</v>
      </c>
      <c r="I669" s="102">
        <f t="shared" si="27"/>
        <v>72076.4</v>
      </c>
      <c r="J669" s="102">
        <f t="shared" si="27"/>
        <v>2639468.32</v>
      </c>
      <c r="K669" s="102">
        <f t="shared" si="27"/>
        <v>0</v>
      </c>
      <c r="L669" s="102">
        <f t="shared" si="27"/>
        <v>26179.1</v>
      </c>
      <c r="M669" s="102">
        <f t="shared" si="27"/>
        <v>0</v>
      </c>
      <c r="N669" s="109">
        <f t="shared" si="25"/>
        <v>2817222.89</v>
      </c>
    </row>
    <row r="670" spans="2:14" ht="12.75">
      <c r="B670" s="253" t="s">
        <v>10</v>
      </c>
      <c r="C670" s="25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80"/>
    </row>
    <row r="671" spans="2:14" ht="12.75">
      <c r="B671" s="23" t="s">
        <v>623</v>
      </c>
      <c r="C671" s="97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2"/>
    </row>
    <row r="672" spans="2:14" ht="18.75" customHeight="1">
      <c r="B672" s="3" t="s">
        <v>42</v>
      </c>
      <c r="C672" s="11">
        <v>610</v>
      </c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105">
        <f aca="true" t="shared" si="28" ref="N672:N680">ROUND(SUM(D672:M672),2)</f>
        <v>0</v>
      </c>
    </row>
    <row r="673" spans="2:14" ht="18.75" customHeight="1">
      <c r="B673" s="3" t="s">
        <v>383</v>
      </c>
      <c r="C673" s="31">
        <v>620</v>
      </c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105">
        <f t="shared" si="28"/>
        <v>0</v>
      </c>
    </row>
    <row r="674" spans="2:14" ht="18.75" customHeight="1">
      <c r="B674" s="3" t="s">
        <v>43</v>
      </c>
      <c r="C674" s="31">
        <v>630</v>
      </c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105">
        <f t="shared" si="28"/>
        <v>0</v>
      </c>
    </row>
    <row r="675" spans="2:14" ht="18.75" customHeight="1">
      <c r="B675" s="3" t="s">
        <v>441</v>
      </c>
      <c r="C675" s="31">
        <v>640</v>
      </c>
      <c r="D675" s="39"/>
      <c r="E675" s="39"/>
      <c r="F675" s="39"/>
      <c r="G675" s="39"/>
      <c r="H675" s="39"/>
      <c r="I675" s="39"/>
      <c r="J675" s="39">
        <v>190545.32</v>
      </c>
      <c r="K675" s="39"/>
      <c r="L675" s="39">
        <v>42284.23</v>
      </c>
      <c r="M675" s="39"/>
      <c r="N675" s="105">
        <f t="shared" si="28"/>
        <v>232829.55</v>
      </c>
    </row>
    <row r="676" spans="2:14" ht="18.75" customHeight="1">
      <c r="B676" s="3" t="s">
        <v>44</v>
      </c>
      <c r="C676" s="31">
        <v>650</v>
      </c>
      <c r="D676" s="39"/>
      <c r="E676" s="39"/>
      <c r="F676" s="39"/>
      <c r="G676" s="39"/>
      <c r="H676" s="39"/>
      <c r="I676" s="39"/>
      <c r="J676" s="39">
        <v>32324</v>
      </c>
      <c r="K676" s="39"/>
      <c r="L676" s="39"/>
      <c r="M676" s="39"/>
      <c r="N676" s="105">
        <f t="shared" si="28"/>
        <v>32324</v>
      </c>
    </row>
    <row r="677" spans="2:14" ht="18.75" customHeight="1">
      <c r="B677" s="3" t="s">
        <v>45</v>
      </c>
      <c r="C677" s="31">
        <v>660</v>
      </c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105">
        <f t="shared" si="28"/>
        <v>0</v>
      </c>
    </row>
    <row r="678" spans="2:14" ht="18.75" customHeight="1">
      <c r="B678" s="3" t="s">
        <v>405</v>
      </c>
      <c r="C678" s="31">
        <v>670</v>
      </c>
      <c r="D678" s="39"/>
      <c r="E678" s="39"/>
      <c r="F678" s="39"/>
      <c r="G678" s="39"/>
      <c r="H678" s="39"/>
      <c r="I678" s="39"/>
      <c r="J678" s="39">
        <v>55952</v>
      </c>
      <c r="K678" s="39"/>
      <c r="L678" s="39"/>
      <c r="M678" s="39"/>
      <c r="N678" s="105">
        <f t="shared" si="28"/>
        <v>55952</v>
      </c>
    </row>
    <row r="679" spans="2:14" ht="18.75" customHeight="1">
      <c r="B679" s="3" t="s">
        <v>46</v>
      </c>
      <c r="C679" s="31">
        <v>680</v>
      </c>
      <c r="D679" s="39"/>
      <c r="E679" s="39"/>
      <c r="F679" s="39"/>
      <c r="G679" s="39">
        <v>146156.12</v>
      </c>
      <c r="H679" s="39"/>
      <c r="I679" s="39">
        <v>22790.18</v>
      </c>
      <c r="J679" s="39">
        <v>1323982.43</v>
      </c>
      <c r="K679" s="39"/>
      <c r="L679" s="39"/>
      <c r="M679" s="39"/>
      <c r="N679" s="105">
        <f t="shared" si="28"/>
        <v>1492928.73</v>
      </c>
    </row>
    <row r="680" spans="2:14" ht="18.75" customHeight="1">
      <c r="B680" s="3" t="s">
        <v>47</v>
      </c>
      <c r="C680" s="31">
        <v>690</v>
      </c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105">
        <f t="shared" si="28"/>
        <v>0</v>
      </c>
    </row>
    <row r="681" spans="2:14" ht="12.75">
      <c r="B681" s="23" t="s">
        <v>13</v>
      </c>
      <c r="C681" s="2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71"/>
    </row>
    <row r="682" spans="2:14" ht="18.75" customHeight="1">
      <c r="B682" s="3" t="s">
        <v>33</v>
      </c>
      <c r="C682" s="31">
        <v>710</v>
      </c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105">
        <f aca="true" t="shared" si="29" ref="N682:N687">ROUND(SUM(D682:M682),2)</f>
        <v>0</v>
      </c>
    </row>
    <row r="683" spans="2:14" ht="18.75" customHeight="1">
      <c r="B683" s="3" t="s">
        <v>34</v>
      </c>
      <c r="C683" s="31">
        <v>720</v>
      </c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105">
        <f t="shared" si="29"/>
        <v>0</v>
      </c>
    </row>
    <row r="684" spans="2:14" ht="18.75" customHeight="1">
      <c r="B684" s="3" t="s">
        <v>35</v>
      </c>
      <c r="C684" s="31">
        <v>730</v>
      </c>
      <c r="D684" s="39"/>
      <c r="E684" s="39"/>
      <c r="F684" s="39"/>
      <c r="G684" s="39"/>
      <c r="H684" s="39"/>
      <c r="I684" s="39">
        <v>196.02</v>
      </c>
      <c r="J684" s="39"/>
      <c r="K684" s="39"/>
      <c r="L684" s="39"/>
      <c r="M684" s="39"/>
      <c r="N684" s="105">
        <f t="shared" si="29"/>
        <v>196.02</v>
      </c>
    </row>
    <row r="685" spans="2:14" ht="18.75" customHeight="1">
      <c r="B685" s="20" t="s">
        <v>346</v>
      </c>
      <c r="C685" s="17">
        <v>790</v>
      </c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105">
        <f t="shared" si="29"/>
        <v>0</v>
      </c>
    </row>
    <row r="686" spans="2:14" ht="18.75" customHeight="1">
      <c r="B686" s="24" t="s">
        <v>220</v>
      </c>
      <c r="C686" s="137"/>
      <c r="D686" s="100">
        <f aca="true" t="shared" si="30" ref="D686:I686">ROUND(SUM(D672:D685),2)</f>
        <v>0</v>
      </c>
      <c r="E686" s="102">
        <f t="shared" si="30"/>
        <v>0</v>
      </c>
      <c r="F686" s="102">
        <f t="shared" si="30"/>
        <v>0</v>
      </c>
      <c r="G686" s="102">
        <f t="shared" si="30"/>
        <v>146156.12</v>
      </c>
      <c r="H686" s="102">
        <f t="shared" si="30"/>
        <v>0</v>
      </c>
      <c r="I686" s="102">
        <f t="shared" si="30"/>
        <v>22986.2</v>
      </c>
      <c r="J686" s="102">
        <f>ROUND(SUM(J672:J685),2)</f>
        <v>1602803.75</v>
      </c>
      <c r="K686" s="102">
        <f>ROUND(SUM(K672:K685),2)</f>
        <v>0</v>
      </c>
      <c r="L686" s="102">
        <f>ROUND(SUM(L672:L685),2)</f>
        <v>42284.23</v>
      </c>
      <c r="M686" s="102">
        <f>ROUND(SUM(M672:M685),2)</f>
        <v>0</v>
      </c>
      <c r="N686" s="109">
        <f t="shared" si="29"/>
        <v>1814230.3</v>
      </c>
    </row>
    <row r="687" spans="2:14" ht="18.75" customHeight="1">
      <c r="B687" s="24" t="s">
        <v>14</v>
      </c>
      <c r="C687" s="137"/>
      <c r="D687" s="100">
        <f aca="true" t="shared" si="31" ref="D687:I687">ROUND(D669-D686,2)</f>
        <v>0</v>
      </c>
      <c r="E687" s="102">
        <f t="shared" si="31"/>
        <v>0</v>
      </c>
      <c r="F687" s="102">
        <f t="shared" si="31"/>
        <v>0</v>
      </c>
      <c r="G687" s="102">
        <f t="shared" si="31"/>
        <v>-66657.05</v>
      </c>
      <c r="H687" s="102">
        <f t="shared" si="31"/>
        <v>0</v>
      </c>
      <c r="I687" s="100">
        <f t="shared" si="31"/>
        <v>49090.2</v>
      </c>
      <c r="J687" s="102">
        <f>ROUND(J669-J686,2)</f>
        <v>1036664.57</v>
      </c>
      <c r="K687" s="102">
        <f>ROUND(K669-K686,2)</f>
        <v>0</v>
      </c>
      <c r="L687" s="102">
        <f>ROUND(L669-L686,2)</f>
        <v>-16105.13</v>
      </c>
      <c r="M687" s="102">
        <f>ROUND(M669-M686,2)</f>
        <v>0</v>
      </c>
      <c r="N687" s="109">
        <f t="shared" si="29"/>
        <v>1002992.59</v>
      </c>
    </row>
    <row r="688" spans="2:13" ht="12.75">
      <c r="B688" s="4"/>
      <c r="C688" s="188"/>
      <c r="D688" s="6"/>
      <c r="E688" s="6"/>
      <c r="F688" s="6"/>
      <c r="G688" s="6"/>
      <c r="H688" s="6"/>
      <c r="J688" s="6"/>
      <c r="K688" s="6"/>
      <c r="L688" s="6"/>
      <c r="M688" s="6"/>
    </row>
    <row r="689" spans="2:19" ht="12.75">
      <c r="B689" s="90" t="s">
        <v>6</v>
      </c>
      <c r="C689" s="188"/>
      <c r="D689" s="6"/>
      <c r="E689" s="6"/>
      <c r="F689" s="6"/>
      <c r="G689" s="6"/>
      <c r="H689" s="6"/>
      <c r="J689" s="6"/>
      <c r="K689" s="6"/>
      <c r="L689" s="6"/>
      <c r="M689" s="6"/>
      <c r="S689" s="177"/>
    </row>
    <row r="690" spans="3:7" ht="12.75">
      <c r="C690" s="32"/>
      <c r="D690" s="32"/>
      <c r="E690" s="90"/>
      <c r="F690" s="90"/>
      <c r="G690" s="90"/>
    </row>
    <row r="691" spans="1:20" s="177" customFormat="1" ht="12.75">
      <c r="A691" s="9"/>
      <c r="B691" s="1"/>
      <c r="C691" s="32"/>
      <c r="D691" s="32"/>
      <c r="E691" s="90"/>
      <c r="F691" s="90"/>
      <c r="G691" s="90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211"/>
    </row>
    <row r="692" spans="1:20" ht="12.75">
      <c r="A692" s="9" t="s">
        <v>88</v>
      </c>
      <c r="B692" s="92" t="str">
        <f>$B$1</f>
        <v>DISTRICT SCHOOL BOARD OF OKEECHOBEE COUNTY</v>
      </c>
      <c r="C692" s="32"/>
      <c r="D692" s="32"/>
      <c r="E692" s="35"/>
      <c r="F692" s="33"/>
      <c r="G692" s="33"/>
      <c r="H692" s="33"/>
      <c r="N692" s="33" t="s">
        <v>137</v>
      </c>
      <c r="T692" s="213"/>
    </row>
    <row r="693" spans="2:14" ht="12.75">
      <c r="B693" s="92" t="s">
        <v>433</v>
      </c>
      <c r="C693" s="32"/>
      <c r="D693" s="32"/>
      <c r="E693" s="33"/>
      <c r="F693" s="90"/>
      <c r="G693" s="33"/>
      <c r="I693" s="33"/>
      <c r="L693" s="33"/>
      <c r="M693" s="90"/>
      <c r="N693" s="33" t="s">
        <v>602</v>
      </c>
    </row>
    <row r="694" spans="2:14" ht="12.75">
      <c r="B694" s="216" t="str">
        <f>B4</f>
        <v>For the Fiscal Year Ended June 30, 2017</v>
      </c>
      <c r="C694" s="32"/>
      <c r="D694" s="32"/>
      <c r="G694" s="33"/>
      <c r="I694" s="33"/>
      <c r="N694" s="52" t="s">
        <v>584</v>
      </c>
    </row>
    <row r="695" spans="1:18" ht="39">
      <c r="A695" s="177"/>
      <c r="B695" s="374" t="s">
        <v>356</v>
      </c>
      <c r="C695" s="370" t="s">
        <v>354</v>
      </c>
      <c r="D695" s="30" t="s">
        <v>286</v>
      </c>
      <c r="E695" s="30" t="s">
        <v>389</v>
      </c>
      <c r="F695" s="30" t="s">
        <v>668</v>
      </c>
      <c r="G695" s="30" t="s">
        <v>357</v>
      </c>
      <c r="H695" s="30" t="s">
        <v>358</v>
      </c>
      <c r="I695" s="30" t="s">
        <v>618</v>
      </c>
      <c r="J695" s="30" t="s">
        <v>669</v>
      </c>
      <c r="K695" s="30" t="s">
        <v>619</v>
      </c>
      <c r="L695" s="30" t="s">
        <v>359</v>
      </c>
      <c r="M695" s="184" t="s">
        <v>287</v>
      </c>
      <c r="N695" s="370" t="s">
        <v>48</v>
      </c>
      <c r="O695" s="177"/>
      <c r="P695" s="177"/>
      <c r="Q695" s="177"/>
      <c r="R695" s="177"/>
    </row>
    <row r="696" spans="2:14" ht="18.75" customHeight="1">
      <c r="B696" s="375"/>
      <c r="C696" s="370"/>
      <c r="D696" s="185">
        <v>310</v>
      </c>
      <c r="E696" s="186">
        <v>320</v>
      </c>
      <c r="F696" s="186">
        <v>330</v>
      </c>
      <c r="G696" s="186">
        <v>340</v>
      </c>
      <c r="H696" s="186">
        <v>350</v>
      </c>
      <c r="I696" s="186">
        <v>360</v>
      </c>
      <c r="J696" s="186">
        <v>370</v>
      </c>
      <c r="K696" s="186">
        <v>380</v>
      </c>
      <c r="L696" s="186">
        <v>390</v>
      </c>
      <c r="M696" s="186">
        <v>399</v>
      </c>
      <c r="N696" s="370"/>
    </row>
    <row r="697" spans="2:14" ht="18.75" customHeight="1">
      <c r="B697" s="26" t="s">
        <v>322</v>
      </c>
      <c r="C697" s="31">
        <v>3710</v>
      </c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110">
        <f aca="true" t="shared" si="32" ref="N697:N707">ROUND(SUM(D697:M697),2)</f>
        <v>0</v>
      </c>
    </row>
    <row r="698" spans="2:14" ht="18.75" customHeight="1">
      <c r="B698" s="26" t="s">
        <v>77</v>
      </c>
      <c r="C698" s="31">
        <v>3791</v>
      </c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110">
        <f t="shared" si="32"/>
        <v>0</v>
      </c>
    </row>
    <row r="699" spans="2:14" ht="18.75" customHeight="1">
      <c r="B699" s="34" t="s">
        <v>324</v>
      </c>
      <c r="C699" s="86">
        <v>891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110">
        <f>ROUND(SUM(D699:M699),2)</f>
        <v>0</v>
      </c>
    </row>
    <row r="700" spans="2:14" ht="18.75" customHeight="1">
      <c r="B700" s="26" t="s">
        <v>373</v>
      </c>
      <c r="C700" s="31">
        <v>3750</v>
      </c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110">
        <f>ROUND(SUM(D700:M700),2)</f>
        <v>0</v>
      </c>
    </row>
    <row r="701" spans="2:14" ht="18.75" customHeight="1">
      <c r="B701" s="26" t="s">
        <v>374</v>
      </c>
      <c r="C701" s="31">
        <v>3793</v>
      </c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110">
        <f>ROUND(SUM(D701:M701),2)</f>
        <v>0</v>
      </c>
    </row>
    <row r="702" spans="2:14" ht="18.75" customHeight="1">
      <c r="B702" s="34" t="s">
        <v>375</v>
      </c>
      <c r="C702" s="86">
        <v>893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110">
        <f>ROUND(SUM(D702:M702),2)</f>
        <v>0</v>
      </c>
    </row>
    <row r="703" spans="2:14" ht="18.75" customHeight="1">
      <c r="B703" s="26" t="s">
        <v>144</v>
      </c>
      <c r="C703" s="31">
        <v>3720</v>
      </c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110">
        <f t="shared" si="32"/>
        <v>0</v>
      </c>
    </row>
    <row r="704" spans="2:14" ht="18.75" customHeight="1">
      <c r="B704" s="26" t="s">
        <v>320</v>
      </c>
      <c r="C704" s="31">
        <v>3730</v>
      </c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110">
        <f t="shared" si="32"/>
        <v>0</v>
      </c>
    </row>
    <row r="705" spans="2:14" ht="18.75" customHeight="1">
      <c r="B705" s="26" t="s">
        <v>16</v>
      </c>
      <c r="C705" s="31">
        <v>3740</v>
      </c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110">
        <f t="shared" si="32"/>
        <v>0</v>
      </c>
    </row>
    <row r="706" spans="2:14" ht="18.75" customHeight="1">
      <c r="B706" s="26" t="s">
        <v>36</v>
      </c>
      <c r="C706" s="31">
        <v>3760</v>
      </c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110">
        <f t="shared" si="32"/>
        <v>0</v>
      </c>
    </row>
    <row r="707" spans="2:14" ht="18.75" customHeight="1">
      <c r="B707" s="26" t="s">
        <v>626</v>
      </c>
      <c r="C707" s="31">
        <v>3770</v>
      </c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110">
        <f t="shared" si="32"/>
        <v>0</v>
      </c>
    </row>
    <row r="708" spans="2:14" ht="12.75">
      <c r="B708" s="23" t="s">
        <v>17</v>
      </c>
      <c r="C708" s="27"/>
      <c r="D708" s="69"/>
      <c r="E708" s="69"/>
      <c r="F708" s="69"/>
      <c r="G708" s="69"/>
      <c r="H708" s="69"/>
      <c r="I708" s="69"/>
      <c r="J708" s="69"/>
      <c r="K708" s="69"/>
      <c r="L708" s="69"/>
      <c r="M708" s="69"/>
      <c r="N708" s="67"/>
    </row>
    <row r="709" spans="2:14" ht="18.75" customHeight="1">
      <c r="B709" s="3" t="s">
        <v>249</v>
      </c>
      <c r="C709" s="31">
        <v>3610</v>
      </c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110">
        <f aca="true" t="shared" si="33" ref="N709:N716">ROUND(SUM(D709:M709),2)</f>
        <v>0</v>
      </c>
    </row>
    <row r="710" spans="2:14" ht="18.75" customHeight="1">
      <c r="B710" s="3" t="s">
        <v>221</v>
      </c>
      <c r="C710" s="31">
        <v>3620</v>
      </c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110">
        <f t="shared" si="33"/>
        <v>0</v>
      </c>
    </row>
    <row r="711" spans="2:14" ht="18.75" customHeight="1">
      <c r="B711" s="3" t="s">
        <v>223</v>
      </c>
      <c r="C711" s="31">
        <v>3640</v>
      </c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110">
        <f t="shared" si="33"/>
        <v>0</v>
      </c>
    </row>
    <row r="712" spans="2:14" ht="18.75" customHeight="1">
      <c r="B712" s="3" t="s">
        <v>250</v>
      </c>
      <c r="C712" s="31">
        <v>3650</v>
      </c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110">
        <f t="shared" si="33"/>
        <v>0</v>
      </c>
    </row>
    <row r="713" spans="2:14" ht="18.75" customHeight="1">
      <c r="B713" s="3" t="s">
        <v>224</v>
      </c>
      <c r="C713" s="31">
        <v>3660</v>
      </c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110">
        <f t="shared" si="33"/>
        <v>0</v>
      </c>
    </row>
    <row r="714" spans="2:14" ht="18.75" customHeight="1">
      <c r="B714" s="3" t="s">
        <v>225</v>
      </c>
      <c r="C714" s="31">
        <v>3670</v>
      </c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110">
        <f t="shared" si="33"/>
        <v>0</v>
      </c>
    </row>
    <row r="715" spans="2:14" ht="18.75" customHeight="1">
      <c r="B715" s="3" t="s">
        <v>226</v>
      </c>
      <c r="C715" s="31">
        <v>3690</v>
      </c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110">
        <f t="shared" si="33"/>
        <v>0</v>
      </c>
    </row>
    <row r="716" spans="2:14" ht="18.75" customHeight="1">
      <c r="B716" s="3" t="s">
        <v>227</v>
      </c>
      <c r="C716" s="137">
        <v>3600</v>
      </c>
      <c r="D716" s="104">
        <f aca="true" t="shared" si="34" ref="D716:I716">ROUND(SUM(D709:D715),2)</f>
        <v>0</v>
      </c>
      <c r="E716" s="109">
        <f t="shared" si="34"/>
        <v>0</v>
      </c>
      <c r="F716" s="109">
        <f t="shared" si="34"/>
        <v>0</v>
      </c>
      <c r="G716" s="109">
        <f t="shared" si="34"/>
        <v>0</v>
      </c>
      <c r="H716" s="109">
        <f t="shared" si="34"/>
        <v>0</v>
      </c>
      <c r="I716" s="109">
        <f t="shared" si="34"/>
        <v>0</v>
      </c>
      <c r="J716" s="109">
        <f>ROUND(SUM(J709:J715),2)</f>
        <v>0</v>
      </c>
      <c r="K716" s="109">
        <f>ROUND(SUM(K709:K715),2)</f>
        <v>0</v>
      </c>
      <c r="L716" s="109">
        <f>ROUND(SUM(L709:L715),2)</f>
        <v>0</v>
      </c>
      <c r="M716" s="109">
        <f>ROUND(SUM(M709:M715),2)</f>
        <v>0</v>
      </c>
      <c r="N716" s="104">
        <f t="shared" si="33"/>
        <v>0</v>
      </c>
    </row>
    <row r="717" spans="2:14" ht="12.75">
      <c r="B717" s="23" t="s">
        <v>18</v>
      </c>
      <c r="C717" s="2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</row>
    <row r="718" spans="2:14" ht="18.75" customHeight="1">
      <c r="B718" s="3" t="s">
        <v>251</v>
      </c>
      <c r="C718" s="31">
        <v>910</v>
      </c>
      <c r="D718" s="39"/>
      <c r="E718" s="39"/>
      <c r="F718" s="39"/>
      <c r="G718" s="39"/>
      <c r="H718" s="39"/>
      <c r="I718" s="39"/>
      <c r="J718" s="39">
        <v>-589283.98</v>
      </c>
      <c r="K718" s="39"/>
      <c r="L718" s="39"/>
      <c r="M718" s="39"/>
      <c r="N718" s="110">
        <f aca="true" t="shared" si="35" ref="N718:N729">ROUND(SUM(D718:M718),2)</f>
        <v>-589283.98</v>
      </c>
    </row>
    <row r="719" spans="2:14" ht="18.75" customHeight="1">
      <c r="B719" s="3" t="s">
        <v>228</v>
      </c>
      <c r="C719" s="31">
        <v>920</v>
      </c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110">
        <f t="shared" si="35"/>
        <v>0</v>
      </c>
    </row>
    <row r="720" spans="2:14" ht="18.75" customHeight="1">
      <c r="B720" s="3" t="s">
        <v>230</v>
      </c>
      <c r="C720" s="31">
        <v>940</v>
      </c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110">
        <f t="shared" si="35"/>
        <v>0</v>
      </c>
    </row>
    <row r="721" spans="2:14" ht="18.75" customHeight="1">
      <c r="B721" s="3" t="s">
        <v>250</v>
      </c>
      <c r="C721" s="31">
        <v>950</v>
      </c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110">
        <f t="shared" si="35"/>
        <v>0</v>
      </c>
    </row>
    <row r="722" spans="2:14" ht="18.75" customHeight="1">
      <c r="B722" s="3" t="s">
        <v>231</v>
      </c>
      <c r="C722" s="31">
        <v>960</v>
      </c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110">
        <f t="shared" si="35"/>
        <v>0</v>
      </c>
    </row>
    <row r="723" spans="2:14" ht="18.75" customHeight="1">
      <c r="B723" s="3" t="s">
        <v>232</v>
      </c>
      <c r="C723" s="31">
        <v>970</v>
      </c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110">
        <f t="shared" si="35"/>
        <v>0</v>
      </c>
    </row>
    <row r="724" spans="2:14" ht="18.75" customHeight="1">
      <c r="B724" s="3" t="s">
        <v>233</v>
      </c>
      <c r="C724" s="31">
        <v>990</v>
      </c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110">
        <f t="shared" si="35"/>
        <v>0</v>
      </c>
    </row>
    <row r="725" spans="2:14" ht="18.75" customHeight="1">
      <c r="B725" s="3" t="s">
        <v>234</v>
      </c>
      <c r="C725" s="137">
        <v>9700</v>
      </c>
      <c r="D725" s="104">
        <f aca="true" t="shared" si="36" ref="D725:I725">ROUND(SUM(D718:D724),2)</f>
        <v>0</v>
      </c>
      <c r="E725" s="102">
        <f t="shared" si="36"/>
        <v>0</v>
      </c>
      <c r="F725" s="102">
        <f t="shared" si="36"/>
        <v>0</v>
      </c>
      <c r="G725" s="102">
        <f t="shared" si="36"/>
        <v>0</v>
      </c>
      <c r="H725" s="102">
        <f t="shared" si="36"/>
        <v>0</v>
      </c>
      <c r="I725" s="102">
        <f t="shared" si="36"/>
        <v>0</v>
      </c>
      <c r="J725" s="102">
        <f>ROUND(SUM(J718:J724),2)</f>
        <v>-589283.98</v>
      </c>
      <c r="K725" s="102">
        <f>ROUND(SUM(K718:K724),2)</f>
        <v>0</v>
      </c>
      <c r="L725" s="102">
        <f>ROUND(SUM(L718:L724),2)</f>
        <v>0</v>
      </c>
      <c r="M725" s="102">
        <f>ROUND(SUM(M718:M724),2)</f>
        <v>0</v>
      </c>
      <c r="N725" s="104">
        <f t="shared" si="35"/>
        <v>-589283.98</v>
      </c>
    </row>
    <row r="726" spans="2:14" ht="18.75" customHeight="1">
      <c r="B726" s="24" t="s">
        <v>126</v>
      </c>
      <c r="C726" s="137"/>
      <c r="D726" s="100">
        <f aca="true" t="shared" si="37" ref="D726:M726">ROUND(SUM(D697:D707)+D716+D725,2)</f>
        <v>0</v>
      </c>
      <c r="E726" s="102">
        <f t="shared" si="37"/>
        <v>0</v>
      </c>
      <c r="F726" s="102">
        <f t="shared" si="37"/>
        <v>0</v>
      </c>
      <c r="G726" s="102">
        <f t="shared" si="37"/>
        <v>0</v>
      </c>
      <c r="H726" s="102">
        <f t="shared" si="37"/>
        <v>0</v>
      </c>
      <c r="I726" s="102">
        <f t="shared" si="37"/>
        <v>0</v>
      </c>
      <c r="J726" s="102">
        <f t="shared" si="37"/>
        <v>-589283.98</v>
      </c>
      <c r="K726" s="102">
        <f t="shared" si="37"/>
        <v>0</v>
      </c>
      <c r="L726" s="102">
        <f t="shared" si="37"/>
        <v>0</v>
      </c>
      <c r="M726" s="102">
        <f t="shared" si="37"/>
        <v>0</v>
      </c>
      <c r="N726" s="104">
        <f t="shared" si="35"/>
        <v>-589283.98</v>
      </c>
    </row>
    <row r="727" spans="2:14" ht="18.75" customHeight="1">
      <c r="B727" s="24" t="s">
        <v>82</v>
      </c>
      <c r="C727" s="137"/>
      <c r="D727" s="100">
        <f aca="true" t="shared" si="38" ref="D727:M727">ROUND(D687+D726,2)</f>
        <v>0</v>
      </c>
      <c r="E727" s="100">
        <f t="shared" si="38"/>
        <v>0</v>
      </c>
      <c r="F727" s="100">
        <f t="shared" si="38"/>
        <v>0</v>
      </c>
      <c r="G727" s="100">
        <f t="shared" si="38"/>
        <v>-66657.05</v>
      </c>
      <c r="H727" s="100">
        <f t="shared" si="38"/>
        <v>0</v>
      </c>
      <c r="I727" s="100">
        <f t="shared" si="38"/>
        <v>49090.2</v>
      </c>
      <c r="J727" s="100">
        <f t="shared" si="38"/>
        <v>447380.59</v>
      </c>
      <c r="K727" s="100">
        <f t="shared" si="38"/>
        <v>0</v>
      </c>
      <c r="L727" s="100">
        <f t="shared" si="38"/>
        <v>-16105.13</v>
      </c>
      <c r="M727" s="100">
        <f t="shared" si="38"/>
        <v>0</v>
      </c>
      <c r="N727" s="109">
        <f t="shared" si="35"/>
        <v>413708.61</v>
      </c>
    </row>
    <row r="728" spans="2:14" ht="18.75" customHeight="1">
      <c r="B728" s="26" t="str">
        <f>B146</f>
        <v>Fund Balance, July 1, 2016</v>
      </c>
      <c r="C728" s="31">
        <v>2800</v>
      </c>
      <c r="D728" s="39"/>
      <c r="E728" s="39"/>
      <c r="F728" s="39"/>
      <c r="G728" s="39">
        <v>66683.85</v>
      </c>
      <c r="H728" s="39"/>
      <c r="I728" s="39">
        <v>41978.44</v>
      </c>
      <c r="J728" s="39">
        <v>1739329.81</v>
      </c>
      <c r="K728" s="39"/>
      <c r="L728" s="39">
        <v>159990.72</v>
      </c>
      <c r="M728" s="39"/>
      <c r="N728" s="110">
        <f t="shared" si="35"/>
        <v>2007982.82</v>
      </c>
    </row>
    <row r="729" spans="2:14" ht="18.75" customHeight="1">
      <c r="B729" s="26" t="s">
        <v>315</v>
      </c>
      <c r="C729" s="31">
        <v>2891</v>
      </c>
      <c r="D729" s="83"/>
      <c r="E729" s="83"/>
      <c r="F729" s="83"/>
      <c r="G729" s="83"/>
      <c r="H729" s="83"/>
      <c r="I729" s="83"/>
      <c r="J729" s="83"/>
      <c r="K729" s="83"/>
      <c r="L729" s="83"/>
      <c r="M729" s="83"/>
      <c r="N729" s="71">
        <f t="shared" si="35"/>
        <v>0</v>
      </c>
    </row>
    <row r="730" spans="2:14" ht="12.75">
      <c r="B730" s="117" t="s">
        <v>292</v>
      </c>
      <c r="C730" s="118"/>
      <c r="D730" s="89"/>
      <c r="E730" s="89"/>
      <c r="F730" s="89"/>
      <c r="G730" s="89"/>
      <c r="H730" s="89"/>
      <c r="I730" s="78"/>
      <c r="J730" s="89"/>
      <c r="K730" s="89"/>
      <c r="L730" s="89"/>
      <c r="M730" s="89"/>
      <c r="N730" s="80"/>
    </row>
    <row r="731" spans="2:14" ht="18.75" customHeight="1">
      <c r="B731" s="14" t="s">
        <v>293</v>
      </c>
      <c r="C731" s="64">
        <v>2710</v>
      </c>
      <c r="D731" s="85"/>
      <c r="E731" s="85"/>
      <c r="F731" s="85"/>
      <c r="G731" s="85"/>
      <c r="H731" s="85"/>
      <c r="I731" s="21"/>
      <c r="J731" s="85"/>
      <c r="K731" s="85"/>
      <c r="L731" s="85"/>
      <c r="M731" s="85"/>
      <c r="N731" s="105">
        <f aca="true" t="shared" si="39" ref="N731:N736">ROUND(SUM(D731:M731),2)</f>
        <v>0</v>
      </c>
    </row>
    <row r="732" spans="2:14" ht="18.75" customHeight="1">
      <c r="B732" s="3" t="s">
        <v>294</v>
      </c>
      <c r="C732" s="31">
        <v>2720</v>
      </c>
      <c r="D732" s="39"/>
      <c r="E732" s="39"/>
      <c r="F732" s="39"/>
      <c r="G732" s="39">
        <v>26.8</v>
      </c>
      <c r="H732" s="39"/>
      <c r="I732" s="39">
        <v>91068.64</v>
      </c>
      <c r="J732" s="39">
        <v>2186710.4</v>
      </c>
      <c r="K732" s="39"/>
      <c r="L732" s="39">
        <v>143885.59</v>
      </c>
      <c r="M732" s="39"/>
      <c r="N732" s="110">
        <f t="shared" si="39"/>
        <v>2421691.43</v>
      </c>
    </row>
    <row r="733" spans="2:14" ht="18.75" customHeight="1">
      <c r="B733" s="3" t="s">
        <v>295</v>
      </c>
      <c r="C733" s="31">
        <v>2730</v>
      </c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110">
        <f t="shared" si="39"/>
        <v>0</v>
      </c>
    </row>
    <row r="734" spans="2:14" ht="18.75" customHeight="1">
      <c r="B734" s="3" t="s">
        <v>296</v>
      </c>
      <c r="C734" s="31">
        <v>2740</v>
      </c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110">
        <f t="shared" si="39"/>
        <v>0</v>
      </c>
    </row>
    <row r="735" spans="2:14" ht="18.75" customHeight="1">
      <c r="B735" s="3" t="s">
        <v>297</v>
      </c>
      <c r="C735" s="31">
        <v>2750</v>
      </c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104">
        <f t="shared" si="39"/>
        <v>0</v>
      </c>
    </row>
    <row r="736" spans="2:14" ht="18.75" customHeight="1">
      <c r="B736" s="34" t="str">
        <f>B154</f>
        <v>Total Fund Balances, June 30, 2017</v>
      </c>
      <c r="C736" s="86">
        <v>2700</v>
      </c>
      <c r="D736" s="105">
        <f>ROUND(SUM(D731:D735),2)</f>
        <v>0</v>
      </c>
      <c r="E736" s="105">
        <f aca="true" t="shared" si="40" ref="E736:M736">ROUND(SUM(E731:E735),2)</f>
        <v>0</v>
      </c>
      <c r="F736" s="105">
        <f t="shared" si="40"/>
        <v>0</v>
      </c>
      <c r="G736" s="105">
        <f t="shared" si="40"/>
        <v>26.8</v>
      </c>
      <c r="H736" s="105">
        <f t="shared" si="40"/>
        <v>0</v>
      </c>
      <c r="I736" s="105">
        <f t="shared" si="40"/>
        <v>91068.64</v>
      </c>
      <c r="J736" s="105">
        <f t="shared" si="40"/>
        <v>2186710.4</v>
      </c>
      <c r="K736" s="105">
        <f t="shared" si="40"/>
        <v>0</v>
      </c>
      <c r="L736" s="105">
        <f t="shared" si="40"/>
        <v>143885.59</v>
      </c>
      <c r="M736" s="105">
        <f t="shared" si="40"/>
        <v>0</v>
      </c>
      <c r="N736" s="105">
        <f t="shared" si="39"/>
        <v>2421691.43</v>
      </c>
    </row>
    <row r="737" spans="3:13" ht="12.75">
      <c r="C737" s="32"/>
      <c r="D737" s="32"/>
      <c r="E737" s="114"/>
      <c r="F737" s="114"/>
      <c r="G737" s="114"/>
      <c r="H737" s="115"/>
      <c r="J737" s="32"/>
      <c r="M737" s="33"/>
    </row>
    <row r="738" spans="2:13" ht="12.75">
      <c r="B738" s="90" t="s">
        <v>6</v>
      </c>
      <c r="C738" s="32"/>
      <c r="D738" s="32"/>
      <c r="G738" s="33"/>
      <c r="J738" s="32"/>
      <c r="M738" s="33"/>
    </row>
    <row r="739" spans="3:4" ht="12.75">
      <c r="C739" s="32"/>
      <c r="D739" s="32"/>
    </row>
    <row r="740" spans="1:4" ht="12.75">
      <c r="A740" s="9"/>
      <c r="C740" s="32"/>
      <c r="D740" s="32"/>
    </row>
    <row r="741" spans="1:11" ht="12.75">
      <c r="A741" s="9" t="s">
        <v>89</v>
      </c>
      <c r="B741" s="92" t="str">
        <f>$B$1</f>
        <v>DISTRICT SCHOOL BOARD OF OKEECHOBEE COUNTY</v>
      </c>
      <c r="C741" s="90"/>
      <c r="K741" s="33" t="s">
        <v>138</v>
      </c>
    </row>
    <row r="742" spans="2:11" ht="12.75">
      <c r="B742" s="92" t="s">
        <v>641</v>
      </c>
      <c r="K742" s="42" t="s">
        <v>603</v>
      </c>
    </row>
    <row r="743" spans="2:11" ht="12.75">
      <c r="B743" s="216" t="str">
        <f>B4</f>
        <v>For the Fiscal Year Ended June 30, 2017</v>
      </c>
      <c r="K743" s="91" t="s">
        <v>162</v>
      </c>
    </row>
    <row r="744" spans="2:4" ht="26.25">
      <c r="B744" s="144" t="s">
        <v>26</v>
      </c>
      <c r="C744" s="145" t="s">
        <v>354</v>
      </c>
      <c r="D744" s="171"/>
    </row>
    <row r="745" spans="2:4" ht="18.75" customHeight="1">
      <c r="B745" s="26" t="s">
        <v>90</v>
      </c>
      <c r="C745" s="31">
        <v>3100</v>
      </c>
      <c r="D745" s="39"/>
    </row>
    <row r="746" spans="2:4" ht="18.75" customHeight="1">
      <c r="B746" s="26" t="s">
        <v>152</v>
      </c>
      <c r="C746" s="31">
        <v>3200</v>
      </c>
      <c r="D746" s="39"/>
    </row>
    <row r="747" spans="2:4" ht="18.75" customHeight="1">
      <c r="B747" s="26" t="s">
        <v>91</v>
      </c>
      <c r="C747" s="31">
        <v>3300</v>
      </c>
      <c r="D747" s="39"/>
    </row>
    <row r="748" spans="2:4" ht="18.75" customHeight="1">
      <c r="B748" s="16" t="s">
        <v>92</v>
      </c>
      <c r="C748" s="17">
        <v>3400</v>
      </c>
      <c r="D748" s="39"/>
    </row>
    <row r="749" spans="2:4" ht="18.75" customHeight="1">
      <c r="B749" s="24" t="s">
        <v>202</v>
      </c>
      <c r="C749" s="137">
        <v>3000</v>
      </c>
      <c r="D749" s="100">
        <f>ROUND(SUM(D745:D748),2)</f>
        <v>0</v>
      </c>
    </row>
    <row r="750" spans="2:11" ht="12.75">
      <c r="B750" s="368" t="s">
        <v>10</v>
      </c>
      <c r="C750" s="370" t="s">
        <v>354</v>
      </c>
      <c r="D750" s="93">
        <v>100</v>
      </c>
      <c r="E750" s="93">
        <v>200</v>
      </c>
      <c r="F750" s="93">
        <v>300</v>
      </c>
      <c r="G750" s="93">
        <v>400</v>
      </c>
      <c r="H750" s="93">
        <v>500</v>
      </c>
      <c r="I750" s="93">
        <v>600</v>
      </c>
      <c r="J750" s="93">
        <v>700</v>
      </c>
      <c r="K750" s="373" t="s">
        <v>9</v>
      </c>
    </row>
    <row r="751" spans="2:11" ht="26.25">
      <c r="B751" s="369"/>
      <c r="C751" s="370"/>
      <c r="D751" s="152" t="s">
        <v>8</v>
      </c>
      <c r="E751" s="152" t="s">
        <v>348</v>
      </c>
      <c r="F751" s="152" t="s">
        <v>349</v>
      </c>
      <c r="G751" s="152" t="s">
        <v>350</v>
      </c>
      <c r="H751" s="152" t="s">
        <v>351</v>
      </c>
      <c r="I751" s="152" t="s">
        <v>352</v>
      </c>
      <c r="J751" s="153" t="s">
        <v>7</v>
      </c>
      <c r="K751" s="373"/>
    </row>
    <row r="752" spans="2:11" ht="12.75">
      <c r="B752" s="126" t="s">
        <v>11</v>
      </c>
      <c r="C752" s="95"/>
      <c r="D752" s="77"/>
      <c r="E752" s="77"/>
      <c r="F752" s="77"/>
      <c r="G752" s="77"/>
      <c r="H752" s="77"/>
      <c r="I752" s="77"/>
      <c r="J752" s="77"/>
      <c r="K752" s="71"/>
    </row>
    <row r="753" spans="2:11" ht="18.75" customHeight="1">
      <c r="B753" s="3" t="s">
        <v>203</v>
      </c>
      <c r="C753" s="11">
        <v>5000</v>
      </c>
      <c r="D753" s="39"/>
      <c r="E753" s="39"/>
      <c r="F753" s="39"/>
      <c r="G753" s="39"/>
      <c r="H753" s="39"/>
      <c r="I753" s="39"/>
      <c r="J753" s="39"/>
      <c r="K753" s="110">
        <f>ROUND(SUM(D753:J753),2)</f>
        <v>0</v>
      </c>
    </row>
    <row r="754" spans="2:11" ht="18.75" customHeight="1">
      <c r="B754" s="14" t="s">
        <v>565</v>
      </c>
      <c r="C754" s="11">
        <v>6100</v>
      </c>
      <c r="D754" s="39"/>
      <c r="E754" s="39"/>
      <c r="F754" s="39"/>
      <c r="G754" s="39"/>
      <c r="H754" s="39"/>
      <c r="I754" s="39"/>
      <c r="J754" s="39"/>
      <c r="K754" s="110">
        <f aca="true" t="shared" si="41" ref="K754:K769">ROUND(SUM(D754:J754),2)</f>
        <v>0</v>
      </c>
    </row>
    <row r="755" spans="2:11" ht="18.75" customHeight="1">
      <c r="B755" s="14" t="s">
        <v>204</v>
      </c>
      <c r="C755" s="11">
        <v>6200</v>
      </c>
      <c r="D755" s="39"/>
      <c r="E755" s="39"/>
      <c r="F755" s="39"/>
      <c r="G755" s="39"/>
      <c r="H755" s="39"/>
      <c r="I755" s="39"/>
      <c r="J755" s="39"/>
      <c r="K755" s="110">
        <f t="shared" si="41"/>
        <v>0</v>
      </c>
    </row>
    <row r="756" spans="2:11" ht="18.75" customHeight="1">
      <c r="B756" s="14" t="s">
        <v>205</v>
      </c>
      <c r="C756" s="11">
        <v>6300</v>
      </c>
      <c r="D756" s="39"/>
      <c r="E756" s="39"/>
      <c r="F756" s="39"/>
      <c r="G756" s="39"/>
      <c r="H756" s="39"/>
      <c r="I756" s="39"/>
      <c r="J756" s="39"/>
      <c r="K756" s="110">
        <f t="shared" si="41"/>
        <v>0</v>
      </c>
    </row>
    <row r="757" spans="2:11" ht="18.75" customHeight="1">
      <c r="B757" s="14" t="s">
        <v>206</v>
      </c>
      <c r="C757" s="11">
        <v>6400</v>
      </c>
      <c r="D757" s="39"/>
      <c r="E757" s="39"/>
      <c r="F757" s="39"/>
      <c r="G757" s="39"/>
      <c r="H757" s="39"/>
      <c r="I757" s="39"/>
      <c r="J757" s="39"/>
      <c r="K757" s="110">
        <f t="shared" si="41"/>
        <v>0</v>
      </c>
    </row>
    <row r="758" spans="2:11" ht="18.75" customHeight="1">
      <c r="B758" s="14" t="s">
        <v>582</v>
      </c>
      <c r="C758" s="11">
        <v>6500</v>
      </c>
      <c r="D758" s="39"/>
      <c r="E758" s="39"/>
      <c r="F758" s="39"/>
      <c r="G758" s="39"/>
      <c r="H758" s="39"/>
      <c r="I758" s="39"/>
      <c r="J758" s="39"/>
      <c r="K758" s="110">
        <f t="shared" si="41"/>
        <v>0</v>
      </c>
    </row>
    <row r="759" spans="2:11" ht="18.75" customHeight="1">
      <c r="B759" s="14" t="s">
        <v>256</v>
      </c>
      <c r="C759" s="11">
        <v>7100</v>
      </c>
      <c r="D759" s="39"/>
      <c r="E759" s="39"/>
      <c r="F759" s="39"/>
      <c r="G759" s="39"/>
      <c r="H759" s="39"/>
      <c r="I759" s="39"/>
      <c r="J759" s="39"/>
      <c r="K759" s="110">
        <f t="shared" si="41"/>
        <v>0</v>
      </c>
    </row>
    <row r="760" spans="2:11" ht="18.75" customHeight="1">
      <c r="B760" s="14" t="s">
        <v>207</v>
      </c>
      <c r="C760" s="11">
        <v>7200</v>
      </c>
      <c r="D760" s="39"/>
      <c r="E760" s="39"/>
      <c r="F760" s="39"/>
      <c r="G760" s="39"/>
      <c r="H760" s="39"/>
      <c r="I760" s="39"/>
      <c r="J760" s="39"/>
      <c r="K760" s="110">
        <f t="shared" si="41"/>
        <v>0</v>
      </c>
    </row>
    <row r="761" spans="2:11" ht="18.75" customHeight="1">
      <c r="B761" s="14" t="s">
        <v>208</v>
      </c>
      <c r="C761" s="11">
        <v>7300</v>
      </c>
      <c r="D761" s="39"/>
      <c r="E761" s="39"/>
      <c r="F761" s="39"/>
      <c r="G761" s="39"/>
      <c r="H761" s="39"/>
      <c r="I761" s="39"/>
      <c r="J761" s="39"/>
      <c r="K761" s="110">
        <f t="shared" si="41"/>
        <v>0</v>
      </c>
    </row>
    <row r="762" spans="2:11" ht="18.75" customHeight="1">
      <c r="B762" s="14" t="s">
        <v>209</v>
      </c>
      <c r="C762" s="11">
        <v>7410</v>
      </c>
      <c r="D762" s="39"/>
      <c r="E762" s="39"/>
      <c r="F762" s="39"/>
      <c r="G762" s="39"/>
      <c r="H762" s="39"/>
      <c r="I762" s="39"/>
      <c r="J762" s="39"/>
      <c r="K762" s="110">
        <f t="shared" si="41"/>
        <v>0</v>
      </c>
    </row>
    <row r="763" spans="2:11" ht="18.75" customHeight="1">
      <c r="B763" s="14" t="s">
        <v>210</v>
      </c>
      <c r="C763" s="11">
        <v>7500</v>
      </c>
      <c r="D763" s="39"/>
      <c r="E763" s="39"/>
      <c r="F763" s="39"/>
      <c r="G763" s="39"/>
      <c r="H763" s="39"/>
      <c r="I763" s="39"/>
      <c r="J763" s="39"/>
      <c r="K763" s="110">
        <f t="shared" si="41"/>
        <v>0</v>
      </c>
    </row>
    <row r="764" spans="2:11" ht="18.75" customHeight="1">
      <c r="B764" s="14" t="s">
        <v>212</v>
      </c>
      <c r="C764" s="11">
        <v>7700</v>
      </c>
      <c r="D764" s="39"/>
      <c r="E764" s="39"/>
      <c r="F764" s="39"/>
      <c r="G764" s="39"/>
      <c r="H764" s="39"/>
      <c r="I764" s="39"/>
      <c r="J764" s="39"/>
      <c r="K764" s="110">
        <f t="shared" si="41"/>
        <v>0</v>
      </c>
    </row>
    <row r="765" spans="2:11" ht="18.75" customHeight="1">
      <c r="B765" s="14" t="s">
        <v>382</v>
      </c>
      <c r="C765" s="62">
        <v>7800</v>
      </c>
      <c r="D765" s="39"/>
      <c r="E765" s="39"/>
      <c r="F765" s="39"/>
      <c r="G765" s="39"/>
      <c r="H765" s="39"/>
      <c r="I765" s="39"/>
      <c r="J765" s="39"/>
      <c r="K765" s="110">
        <f t="shared" si="41"/>
        <v>0</v>
      </c>
    </row>
    <row r="766" spans="2:11" ht="18.75" customHeight="1">
      <c r="B766" s="14" t="s">
        <v>213</v>
      </c>
      <c r="C766" s="11">
        <v>7900</v>
      </c>
      <c r="D766" s="39"/>
      <c r="E766" s="39"/>
      <c r="F766" s="39"/>
      <c r="G766" s="39"/>
      <c r="H766" s="39"/>
      <c r="I766" s="39"/>
      <c r="J766" s="39"/>
      <c r="K766" s="110">
        <f t="shared" si="41"/>
        <v>0</v>
      </c>
    </row>
    <row r="767" spans="2:11" ht="18.75" customHeight="1">
      <c r="B767" s="14" t="s">
        <v>214</v>
      </c>
      <c r="C767" s="11">
        <v>8100</v>
      </c>
      <c r="D767" s="39"/>
      <c r="E767" s="39"/>
      <c r="F767" s="39"/>
      <c r="G767" s="39"/>
      <c r="H767" s="39"/>
      <c r="I767" s="39"/>
      <c r="J767" s="39"/>
      <c r="K767" s="110">
        <f t="shared" si="41"/>
        <v>0</v>
      </c>
    </row>
    <row r="768" spans="2:11" ht="18.75" customHeight="1">
      <c r="B768" s="14" t="s">
        <v>215</v>
      </c>
      <c r="C768" s="11">
        <v>8200</v>
      </c>
      <c r="D768" s="39"/>
      <c r="E768" s="39"/>
      <c r="F768" s="39"/>
      <c r="G768" s="39"/>
      <c r="H768" s="39"/>
      <c r="I768" s="39"/>
      <c r="J768" s="39"/>
      <c r="K768" s="110">
        <f t="shared" si="41"/>
        <v>0</v>
      </c>
    </row>
    <row r="769" spans="2:11" ht="18.75" customHeight="1">
      <c r="B769" s="14" t="s">
        <v>216</v>
      </c>
      <c r="C769" s="11">
        <v>9100</v>
      </c>
      <c r="D769" s="39"/>
      <c r="E769" s="39"/>
      <c r="F769" s="39"/>
      <c r="G769" s="39"/>
      <c r="H769" s="39"/>
      <c r="I769" s="39"/>
      <c r="J769" s="39"/>
      <c r="K769" s="110">
        <f t="shared" si="41"/>
        <v>0</v>
      </c>
    </row>
    <row r="770" spans="2:11" ht="12.75">
      <c r="B770" s="96" t="s">
        <v>12</v>
      </c>
      <c r="C770" s="97"/>
      <c r="D770" s="226"/>
      <c r="E770" s="226"/>
      <c r="F770" s="226"/>
      <c r="G770" s="226"/>
      <c r="H770" s="226"/>
      <c r="I770" s="67"/>
      <c r="J770" s="226"/>
      <c r="K770" s="71"/>
    </row>
    <row r="771" spans="2:11" ht="18.75" customHeight="1">
      <c r="B771" s="14" t="s">
        <v>217</v>
      </c>
      <c r="C771" s="11">
        <v>7420</v>
      </c>
      <c r="D771" s="227"/>
      <c r="E771" s="227"/>
      <c r="F771" s="227"/>
      <c r="G771" s="227"/>
      <c r="H771" s="227"/>
      <c r="I771" s="39"/>
      <c r="J771" s="227"/>
      <c r="K771" s="110">
        <f>ROUND(I771,2)</f>
        <v>0</v>
      </c>
    </row>
    <row r="772" spans="2:11" ht="18.75" customHeight="1">
      <c r="B772" s="14" t="s">
        <v>218</v>
      </c>
      <c r="C772" s="11">
        <v>9300</v>
      </c>
      <c r="D772" s="227"/>
      <c r="E772" s="227"/>
      <c r="F772" s="227"/>
      <c r="G772" s="227"/>
      <c r="H772" s="227"/>
      <c r="I772" s="39"/>
      <c r="J772" s="227"/>
      <c r="K772" s="110">
        <f>ROUND(I772,2)</f>
        <v>0</v>
      </c>
    </row>
    <row r="773" spans="2:11" ht="12.75">
      <c r="B773" s="96" t="s">
        <v>13</v>
      </c>
      <c r="C773" s="97"/>
      <c r="D773" s="226"/>
      <c r="E773" s="226"/>
      <c r="F773" s="226"/>
      <c r="G773" s="226"/>
      <c r="H773" s="226"/>
      <c r="I773" s="226"/>
      <c r="J773" s="67"/>
      <c r="K773" s="71"/>
    </row>
    <row r="774" spans="2:11" ht="18.75" customHeight="1">
      <c r="B774" s="14" t="s">
        <v>33</v>
      </c>
      <c r="C774" s="11">
        <v>710</v>
      </c>
      <c r="D774" s="227"/>
      <c r="E774" s="227"/>
      <c r="F774" s="227"/>
      <c r="G774" s="227"/>
      <c r="H774" s="227"/>
      <c r="I774" s="227"/>
      <c r="J774" s="39"/>
      <c r="K774" s="110">
        <f>ROUND(J774,2)</f>
        <v>0</v>
      </c>
    </row>
    <row r="775" spans="2:11" ht="18.75" customHeight="1">
      <c r="B775" s="14" t="s">
        <v>219</v>
      </c>
      <c r="C775" s="11">
        <v>720</v>
      </c>
      <c r="D775" s="227"/>
      <c r="E775" s="227"/>
      <c r="F775" s="227"/>
      <c r="G775" s="227"/>
      <c r="H775" s="227"/>
      <c r="I775" s="227"/>
      <c r="J775" s="39"/>
      <c r="K775" s="109">
        <f>ROUND(J775,2)</f>
        <v>0</v>
      </c>
    </row>
    <row r="776" spans="2:11" ht="18.75" customHeight="1">
      <c r="B776" s="63" t="s">
        <v>220</v>
      </c>
      <c r="C776" s="98"/>
      <c r="D776" s="100">
        <f>ROUND(SUM(D753:D769),2)</f>
        <v>0</v>
      </c>
      <c r="E776" s="102">
        <f>ROUND(SUM(E753:E769),2)</f>
        <v>0</v>
      </c>
      <c r="F776" s="102">
        <f>ROUND(SUM(F753:F769),2)</f>
        <v>0</v>
      </c>
      <c r="G776" s="102">
        <f>ROUND(SUM(G753:G769),2)</f>
        <v>0</v>
      </c>
      <c r="H776" s="102">
        <f>ROUND(SUM(H753:H769),2)</f>
        <v>0</v>
      </c>
      <c r="I776" s="102">
        <f>ROUND(SUM(I753:I769)+SUM(I771:I772),2)</f>
        <v>0</v>
      </c>
      <c r="J776" s="102">
        <f>ROUND(SUM(J753:J769)+SUM(J774:J775),2)</f>
        <v>0</v>
      </c>
      <c r="K776" s="102">
        <f>ROUND(SUM(D776:J776),2)</f>
        <v>0</v>
      </c>
    </row>
    <row r="777" spans="2:11" ht="18.75" customHeight="1">
      <c r="B777" s="154" t="s">
        <v>14</v>
      </c>
      <c r="C777" s="98"/>
      <c r="D777" s="228"/>
      <c r="E777" s="228"/>
      <c r="F777" s="228"/>
      <c r="G777" s="229"/>
      <c r="H777" s="229"/>
      <c r="I777" s="229"/>
      <c r="J777" s="230"/>
      <c r="K777" s="100">
        <f>ROUND(D749-K776,2)</f>
        <v>0</v>
      </c>
    </row>
    <row r="778" spans="2:4" ht="26.25">
      <c r="B778" s="157" t="s">
        <v>353</v>
      </c>
      <c r="C778" s="265" t="s">
        <v>354</v>
      </c>
      <c r="D778" s="127"/>
    </row>
    <row r="779" spans="2:4" ht="18.75" customHeight="1">
      <c r="B779" s="26" t="s">
        <v>320</v>
      </c>
      <c r="C779" s="31">
        <v>3730</v>
      </c>
      <c r="D779" s="39"/>
    </row>
    <row r="780" spans="2:4" ht="18.75" customHeight="1">
      <c r="B780" s="190" t="s">
        <v>16</v>
      </c>
      <c r="C780" s="120">
        <v>3740</v>
      </c>
      <c r="D780" s="68"/>
    </row>
    <row r="781" spans="2:4" ht="12.75">
      <c r="B781" s="126" t="s">
        <v>17</v>
      </c>
      <c r="C781" s="119"/>
      <c r="D781" s="76"/>
    </row>
    <row r="782" spans="2:4" ht="18.75" customHeight="1">
      <c r="B782" s="3" t="s">
        <v>249</v>
      </c>
      <c r="C782" s="31">
        <v>3610</v>
      </c>
      <c r="D782" s="39"/>
    </row>
    <row r="783" spans="2:4" ht="18.75" customHeight="1">
      <c r="B783" s="3" t="s">
        <v>221</v>
      </c>
      <c r="C783" s="31">
        <v>3620</v>
      </c>
      <c r="D783" s="39"/>
    </row>
    <row r="784" spans="2:4" ht="18.75" customHeight="1">
      <c r="B784" s="3" t="s">
        <v>222</v>
      </c>
      <c r="C784" s="31">
        <v>3630</v>
      </c>
      <c r="D784" s="39"/>
    </row>
    <row r="785" spans="2:4" ht="18.75" customHeight="1">
      <c r="B785" s="34" t="s">
        <v>223</v>
      </c>
      <c r="C785" s="120">
        <v>3640</v>
      </c>
      <c r="D785" s="68"/>
    </row>
    <row r="786" spans="2:4" ht="18.75" customHeight="1">
      <c r="B786" s="34" t="s">
        <v>225</v>
      </c>
      <c r="C786" s="120">
        <v>3670</v>
      </c>
      <c r="D786" s="68"/>
    </row>
    <row r="787" spans="2:4" ht="18.75" customHeight="1">
      <c r="B787" s="34" t="s">
        <v>226</v>
      </c>
      <c r="C787" s="120">
        <v>3690</v>
      </c>
      <c r="D787" s="68"/>
    </row>
    <row r="788" spans="2:4" ht="18.75" customHeight="1">
      <c r="B788" s="34" t="s">
        <v>227</v>
      </c>
      <c r="C788" s="120">
        <v>3600</v>
      </c>
      <c r="D788" s="100">
        <f>ROUND(SUM(D782:D787),2)</f>
        <v>0</v>
      </c>
    </row>
    <row r="789" spans="2:4" ht="12.75">
      <c r="B789" s="126" t="s">
        <v>18</v>
      </c>
      <c r="C789" s="119"/>
      <c r="D789" s="67"/>
    </row>
    <row r="790" spans="2:4" ht="18.75" customHeight="1">
      <c r="B790" s="3" t="s">
        <v>251</v>
      </c>
      <c r="C790" s="31">
        <v>910</v>
      </c>
      <c r="D790" s="39"/>
    </row>
    <row r="791" spans="2:4" ht="18.75" customHeight="1">
      <c r="B791" s="3" t="s">
        <v>228</v>
      </c>
      <c r="C791" s="31">
        <v>920</v>
      </c>
      <c r="D791" s="39"/>
    </row>
    <row r="792" spans="2:4" ht="18.75" customHeight="1">
      <c r="B792" s="3" t="s">
        <v>229</v>
      </c>
      <c r="C792" s="31">
        <v>930</v>
      </c>
      <c r="D792" s="39"/>
    </row>
    <row r="793" spans="2:4" ht="18.75" customHeight="1">
      <c r="B793" s="34" t="s">
        <v>230</v>
      </c>
      <c r="C793" s="120">
        <v>940</v>
      </c>
      <c r="D793" s="68"/>
    </row>
    <row r="794" spans="2:4" ht="18.75" customHeight="1">
      <c r="B794" s="3" t="s">
        <v>232</v>
      </c>
      <c r="C794" s="31">
        <v>970</v>
      </c>
      <c r="D794" s="22"/>
    </row>
    <row r="795" spans="2:4" ht="18.75" customHeight="1">
      <c r="B795" s="3" t="s">
        <v>233</v>
      </c>
      <c r="C795" s="31">
        <v>990</v>
      </c>
      <c r="D795" s="21"/>
    </row>
    <row r="796" spans="2:4" ht="18.75" customHeight="1">
      <c r="B796" s="3" t="s">
        <v>234</v>
      </c>
      <c r="C796" s="31">
        <v>9700</v>
      </c>
      <c r="D796" s="100">
        <f>ROUND(SUM(D790:D795),2)</f>
        <v>0</v>
      </c>
    </row>
    <row r="797" spans="2:4" ht="18.75" customHeight="1">
      <c r="B797" s="24" t="s">
        <v>126</v>
      </c>
      <c r="C797" s="137"/>
      <c r="D797" s="100">
        <f>ROUND(SUM(D779:D780)+D788+D796,2)</f>
        <v>0</v>
      </c>
    </row>
    <row r="798" spans="2:4" ht="18.75" customHeight="1">
      <c r="B798" s="24" t="s">
        <v>76</v>
      </c>
      <c r="C798" s="137"/>
      <c r="D798" s="100">
        <f>ROUND(K777+D797,2)</f>
        <v>0</v>
      </c>
    </row>
    <row r="799" spans="2:4" ht="18.75" customHeight="1">
      <c r="B799" s="26" t="str">
        <f>B146</f>
        <v>Fund Balance, July 1, 2016</v>
      </c>
      <c r="C799" s="31">
        <v>2800</v>
      </c>
      <c r="D799" s="39"/>
    </row>
    <row r="800" spans="2:4" ht="18.75" customHeight="1">
      <c r="B800" s="26" t="s">
        <v>22</v>
      </c>
      <c r="C800" s="31">
        <v>2891</v>
      </c>
      <c r="D800" s="39"/>
    </row>
    <row r="801" spans="2:4" ht="12.75">
      <c r="B801" s="117" t="s">
        <v>292</v>
      </c>
      <c r="C801" s="118"/>
      <c r="D801" s="78"/>
    </row>
    <row r="802" spans="2:4" ht="18.75" customHeight="1">
      <c r="B802" s="14" t="s">
        <v>293</v>
      </c>
      <c r="C802" s="64">
        <v>2710</v>
      </c>
      <c r="D802" s="21"/>
    </row>
    <row r="803" spans="2:4" ht="18.75" customHeight="1">
      <c r="B803" s="3" t="s">
        <v>294</v>
      </c>
      <c r="C803" s="31">
        <v>2720</v>
      </c>
      <c r="D803" s="39"/>
    </row>
    <row r="804" spans="2:4" ht="18.75" customHeight="1">
      <c r="B804" s="3" t="s">
        <v>295</v>
      </c>
      <c r="C804" s="31">
        <v>2730</v>
      </c>
      <c r="D804" s="39"/>
    </row>
    <row r="805" spans="2:4" ht="18.75" customHeight="1">
      <c r="B805" s="3" t="s">
        <v>296</v>
      </c>
      <c r="C805" s="31">
        <v>2740</v>
      </c>
      <c r="D805" s="39"/>
    </row>
    <row r="806" spans="2:4" ht="18.75" customHeight="1">
      <c r="B806" s="3" t="s">
        <v>297</v>
      </c>
      <c r="C806" s="31">
        <v>2750</v>
      </c>
      <c r="D806" s="22"/>
    </row>
    <row r="807" spans="2:4" ht="18.75" customHeight="1">
      <c r="B807" s="34" t="str">
        <f>B154</f>
        <v>Total Fund Balances, June 30, 2017</v>
      </c>
      <c r="C807" s="86">
        <v>2700</v>
      </c>
      <c r="D807" s="105">
        <f>ROUND(SUM(D802:D806),2)</f>
        <v>0</v>
      </c>
    </row>
    <row r="808" spans="2:4" ht="12.75">
      <c r="B808" s="9"/>
      <c r="C808" s="9"/>
      <c r="D808" s="9"/>
    </row>
    <row r="809" spans="2:19" ht="12.75">
      <c r="B809" s="9" t="s">
        <v>21</v>
      </c>
      <c r="C809" s="9"/>
      <c r="D809" s="9"/>
      <c r="S809" s="192"/>
    </row>
    <row r="810" ht="12.75"/>
    <row r="811" spans="1:20" s="192" customFormat="1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211"/>
    </row>
    <row r="812" spans="1:20" ht="12.75">
      <c r="A812" s="9" t="s">
        <v>367</v>
      </c>
      <c r="B812" s="92" t="str">
        <f>$B$1</f>
        <v>DISTRICT SCHOOL BOARD OF OKEECHOBEE COUNTY</v>
      </c>
      <c r="C812" s="191"/>
      <c r="H812" s="32"/>
      <c r="J812" s="9"/>
      <c r="K812" s="33" t="s">
        <v>139</v>
      </c>
      <c r="T812" s="214"/>
    </row>
    <row r="813" spans="1:11" ht="12.75">
      <c r="A813" s="1" t="s">
        <v>95</v>
      </c>
      <c r="B813" s="92" t="s">
        <v>434</v>
      </c>
      <c r="C813" s="191"/>
      <c r="J813" s="9"/>
      <c r="K813" s="35" t="s">
        <v>604</v>
      </c>
    </row>
    <row r="814" spans="1:11" ht="12.75">
      <c r="A814" s="1" t="s">
        <v>95</v>
      </c>
      <c r="B814" s="216" t="str">
        <f>B4</f>
        <v>For the Fiscal Year Ended June 30, 2017</v>
      </c>
      <c r="C814" s="191"/>
      <c r="J814" s="9"/>
      <c r="K814" s="52" t="s">
        <v>585</v>
      </c>
    </row>
    <row r="815" spans="1:18" ht="18.75" customHeight="1">
      <c r="A815" s="177" t="s">
        <v>95</v>
      </c>
      <c r="B815" s="374" t="s">
        <v>576</v>
      </c>
      <c r="C815" s="390" t="s">
        <v>354</v>
      </c>
      <c r="D815" s="142" t="s">
        <v>409</v>
      </c>
      <c r="E815" s="142" t="s">
        <v>409</v>
      </c>
      <c r="F815" s="142" t="s">
        <v>409</v>
      </c>
      <c r="G815" s="142" t="s">
        <v>409</v>
      </c>
      <c r="H815" s="142" t="s">
        <v>410</v>
      </c>
      <c r="I815" s="142" t="s">
        <v>390</v>
      </c>
      <c r="J815" s="142" t="s">
        <v>390</v>
      </c>
      <c r="K815" s="364" t="s">
        <v>48</v>
      </c>
      <c r="L815" s="192"/>
      <c r="M815" s="192"/>
      <c r="N815" s="192"/>
      <c r="O815" s="192"/>
      <c r="P815" s="192"/>
      <c r="Q815" s="192"/>
      <c r="R815" s="192"/>
    </row>
    <row r="816" spans="1:11" ht="15.75" customHeight="1">
      <c r="A816" s="1" t="s">
        <v>95</v>
      </c>
      <c r="B816" s="375"/>
      <c r="C816" s="391"/>
      <c r="D816" s="193">
        <v>911</v>
      </c>
      <c r="E816" s="193">
        <v>912</v>
      </c>
      <c r="F816" s="193">
        <v>913</v>
      </c>
      <c r="G816" s="193">
        <v>914</v>
      </c>
      <c r="H816" s="193">
        <v>915</v>
      </c>
      <c r="I816" s="193">
        <v>921</v>
      </c>
      <c r="J816" s="193">
        <v>922</v>
      </c>
      <c r="K816" s="365"/>
    </row>
    <row r="817" spans="2:11" ht="15.75" customHeight="1">
      <c r="B817" s="252" t="s">
        <v>49</v>
      </c>
      <c r="C817" s="254"/>
      <c r="D817" s="258"/>
      <c r="E817" s="258"/>
      <c r="F817" s="258"/>
      <c r="G817" s="258"/>
      <c r="H817" s="258"/>
      <c r="I817" s="258"/>
      <c r="J817" s="258"/>
      <c r="K817" s="142"/>
    </row>
    <row r="818" spans="1:11" ht="15.75" customHeight="1">
      <c r="A818" s="1" t="s">
        <v>96</v>
      </c>
      <c r="B818" s="26" t="s">
        <v>50</v>
      </c>
      <c r="C818" s="11">
        <v>3481</v>
      </c>
      <c r="D818" s="21"/>
      <c r="E818" s="21"/>
      <c r="F818" s="21"/>
      <c r="G818" s="21"/>
      <c r="H818" s="21"/>
      <c r="I818" s="21"/>
      <c r="J818" s="21"/>
      <c r="K818" s="103">
        <f>ROUND(SUM(D818:J818),2)</f>
        <v>0</v>
      </c>
    </row>
    <row r="819" spans="1:11" ht="15.75" customHeight="1">
      <c r="A819" s="1" t="s">
        <v>96</v>
      </c>
      <c r="B819" s="190" t="s">
        <v>51</v>
      </c>
      <c r="C819" s="86">
        <v>3482</v>
      </c>
      <c r="D819" s="22"/>
      <c r="E819" s="22"/>
      <c r="F819" s="22"/>
      <c r="G819" s="22"/>
      <c r="H819" s="22"/>
      <c r="I819" s="22"/>
      <c r="J819" s="22"/>
      <c r="K819" s="100">
        <f>ROUND(SUM(D819:J819),2)</f>
        <v>0</v>
      </c>
    </row>
    <row r="820" spans="1:11" ht="15.75" customHeight="1">
      <c r="A820" s="1" t="s">
        <v>96</v>
      </c>
      <c r="B820" s="26" t="s">
        <v>52</v>
      </c>
      <c r="C820" s="31">
        <v>3484</v>
      </c>
      <c r="D820" s="39"/>
      <c r="E820" s="39"/>
      <c r="F820" s="39"/>
      <c r="G820" s="39"/>
      <c r="H820" s="39"/>
      <c r="I820" s="39"/>
      <c r="J820" s="39"/>
      <c r="K820" s="101">
        <f>ROUND(SUM(D820:J820),2)</f>
        <v>0</v>
      </c>
    </row>
    <row r="821" spans="1:11" ht="15.75" customHeight="1">
      <c r="A821" s="1" t="s">
        <v>96</v>
      </c>
      <c r="B821" s="26" t="s">
        <v>53</v>
      </c>
      <c r="C821" s="31">
        <v>3489</v>
      </c>
      <c r="D821" s="39"/>
      <c r="E821" s="39"/>
      <c r="F821" s="39"/>
      <c r="G821" s="39"/>
      <c r="H821" s="39"/>
      <c r="I821" s="39"/>
      <c r="J821" s="39"/>
      <c r="K821" s="101">
        <f>ROUND(SUM(D821:J821),2)</f>
        <v>0</v>
      </c>
    </row>
    <row r="822" spans="1:11" ht="15.75" customHeight="1">
      <c r="A822" s="1" t="s">
        <v>95</v>
      </c>
      <c r="B822" s="24" t="s">
        <v>269</v>
      </c>
      <c r="C822" s="137"/>
      <c r="D822" s="100">
        <f aca="true" t="shared" si="42" ref="D822:J822">ROUND(SUM(D818:D821),2)</f>
        <v>0</v>
      </c>
      <c r="E822" s="102">
        <f t="shared" si="42"/>
        <v>0</v>
      </c>
      <c r="F822" s="102">
        <f t="shared" si="42"/>
        <v>0</v>
      </c>
      <c r="G822" s="102">
        <f t="shared" si="42"/>
        <v>0</v>
      </c>
      <c r="H822" s="102">
        <f t="shared" si="42"/>
        <v>0</v>
      </c>
      <c r="I822" s="102">
        <f t="shared" si="42"/>
        <v>0</v>
      </c>
      <c r="J822" s="102">
        <f t="shared" si="42"/>
        <v>0</v>
      </c>
      <c r="K822" s="102">
        <f>ROUND(SUM(D822:J822),2)</f>
        <v>0</v>
      </c>
    </row>
    <row r="823" spans="1:11" ht="12.75">
      <c r="A823" s="1" t="s">
        <v>95</v>
      </c>
      <c r="B823" s="253" t="s">
        <v>54</v>
      </c>
      <c r="C823" s="256"/>
      <c r="D823" s="257"/>
      <c r="E823" s="257"/>
      <c r="F823" s="257"/>
      <c r="G823" s="257"/>
      <c r="H823" s="257"/>
      <c r="I823" s="257"/>
      <c r="J823" s="257"/>
      <c r="K823" s="257"/>
    </row>
    <row r="824" spans="1:11" ht="15.75" customHeight="1">
      <c r="A824" s="1" t="s">
        <v>96</v>
      </c>
      <c r="B824" s="26" t="s">
        <v>8</v>
      </c>
      <c r="C824" s="11">
        <v>100</v>
      </c>
      <c r="D824" s="21"/>
      <c r="E824" s="21"/>
      <c r="F824" s="21"/>
      <c r="G824" s="21"/>
      <c r="H824" s="21"/>
      <c r="I824" s="21"/>
      <c r="J824" s="21"/>
      <c r="K824" s="103">
        <f aca="true" t="shared" si="43" ref="K824:K833">ROUND(SUM(D824:J824),2)</f>
        <v>0</v>
      </c>
    </row>
    <row r="825" spans="1:11" ht="15.75" customHeight="1">
      <c r="A825" s="1" t="s">
        <v>96</v>
      </c>
      <c r="B825" s="190" t="s">
        <v>55</v>
      </c>
      <c r="C825" s="86">
        <v>200</v>
      </c>
      <c r="D825" s="22"/>
      <c r="E825" s="22"/>
      <c r="F825" s="22"/>
      <c r="G825" s="22"/>
      <c r="H825" s="22"/>
      <c r="I825" s="22"/>
      <c r="J825" s="22"/>
      <c r="K825" s="100">
        <f t="shared" si="43"/>
        <v>0</v>
      </c>
    </row>
    <row r="826" spans="1:11" ht="15.75" customHeight="1">
      <c r="A826" s="1" t="s">
        <v>96</v>
      </c>
      <c r="B826" s="26" t="s">
        <v>56</v>
      </c>
      <c r="C826" s="31">
        <v>300</v>
      </c>
      <c r="D826" s="39"/>
      <c r="E826" s="39"/>
      <c r="F826" s="39"/>
      <c r="G826" s="39"/>
      <c r="H826" s="39"/>
      <c r="I826" s="39"/>
      <c r="J826" s="39"/>
      <c r="K826" s="101">
        <f t="shared" si="43"/>
        <v>0</v>
      </c>
    </row>
    <row r="827" spans="1:11" ht="15.75" customHeight="1">
      <c r="A827" s="1" t="s">
        <v>96</v>
      </c>
      <c r="B827" s="26" t="s">
        <v>57</v>
      </c>
      <c r="C827" s="31">
        <v>400</v>
      </c>
      <c r="D827" s="39"/>
      <c r="E827" s="39"/>
      <c r="F827" s="39"/>
      <c r="G827" s="39"/>
      <c r="H827" s="39"/>
      <c r="I827" s="39"/>
      <c r="J827" s="39"/>
      <c r="K827" s="101">
        <f t="shared" si="43"/>
        <v>0</v>
      </c>
    </row>
    <row r="828" spans="1:11" ht="15.75" customHeight="1">
      <c r="A828" s="1" t="s">
        <v>96</v>
      </c>
      <c r="B828" s="26" t="s">
        <v>58</v>
      </c>
      <c r="C828" s="31">
        <v>500</v>
      </c>
      <c r="D828" s="39"/>
      <c r="E828" s="39"/>
      <c r="F828" s="39"/>
      <c r="G828" s="39"/>
      <c r="H828" s="39"/>
      <c r="I828" s="39"/>
      <c r="J828" s="39"/>
      <c r="K828" s="101">
        <f t="shared" si="43"/>
        <v>0</v>
      </c>
    </row>
    <row r="829" spans="1:11" ht="15.75" customHeight="1">
      <c r="A829" s="1" t="s">
        <v>96</v>
      </c>
      <c r="B829" s="26" t="s">
        <v>37</v>
      </c>
      <c r="C829" s="31">
        <v>600</v>
      </c>
      <c r="D829" s="39"/>
      <c r="E829" s="39"/>
      <c r="F829" s="39"/>
      <c r="G829" s="39"/>
      <c r="H829" s="39"/>
      <c r="I829" s="39"/>
      <c r="J829" s="39"/>
      <c r="K829" s="101">
        <f t="shared" si="43"/>
        <v>0</v>
      </c>
    </row>
    <row r="830" spans="1:11" ht="15.75" customHeight="1">
      <c r="A830" s="1" t="s">
        <v>96</v>
      </c>
      <c r="B830" s="26" t="s">
        <v>7</v>
      </c>
      <c r="C830" s="31">
        <v>700</v>
      </c>
      <c r="D830" s="39"/>
      <c r="E830" s="39"/>
      <c r="F830" s="39"/>
      <c r="G830" s="39"/>
      <c r="H830" s="39"/>
      <c r="I830" s="39"/>
      <c r="J830" s="39"/>
      <c r="K830" s="101">
        <f t="shared" si="43"/>
        <v>0</v>
      </c>
    </row>
    <row r="831" spans="1:11" ht="15.75" customHeight="1">
      <c r="A831" s="1" t="s">
        <v>96</v>
      </c>
      <c r="B831" s="26" t="s">
        <v>391</v>
      </c>
      <c r="C831" s="31">
        <v>780</v>
      </c>
      <c r="D831" s="39"/>
      <c r="E831" s="39"/>
      <c r="F831" s="39"/>
      <c r="G831" s="39"/>
      <c r="H831" s="39"/>
      <c r="I831" s="39"/>
      <c r="J831" s="39"/>
      <c r="K831" s="101">
        <f t="shared" si="43"/>
        <v>0</v>
      </c>
    </row>
    <row r="832" spans="1:11" ht="15.75" customHeight="1">
      <c r="A832" s="1" t="s">
        <v>95</v>
      </c>
      <c r="B832" s="24" t="s">
        <v>270</v>
      </c>
      <c r="C832" s="137"/>
      <c r="D832" s="100">
        <f aca="true" t="shared" si="44" ref="D832:J832">ROUND(SUM(D824:D831),2)</f>
        <v>0</v>
      </c>
      <c r="E832" s="102">
        <f t="shared" si="44"/>
        <v>0</v>
      </c>
      <c r="F832" s="102">
        <f t="shared" si="44"/>
        <v>0</v>
      </c>
      <c r="G832" s="102">
        <f t="shared" si="44"/>
        <v>0</v>
      </c>
      <c r="H832" s="102">
        <f t="shared" si="44"/>
        <v>0</v>
      </c>
      <c r="I832" s="102">
        <f t="shared" si="44"/>
        <v>0</v>
      </c>
      <c r="J832" s="102">
        <f t="shared" si="44"/>
        <v>0</v>
      </c>
      <c r="K832" s="102">
        <f t="shared" si="43"/>
        <v>0</v>
      </c>
    </row>
    <row r="833" spans="1:11" ht="15.75" customHeight="1">
      <c r="A833" s="1" t="s">
        <v>95</v>
      </c>
      <c r="B833" s="24" t="s">
        <v>59</v>
      </c>
      <c r="C833" s="137"/>
      <c r="D833" s="100">
        <f>ROUND(D822-D832,2)</f>
        <v>0</v>
      </c>
      <c r="E833" s="102">
        <f aca="true" t="shared" si="45" ref="E833:J833">ROUND(E822-E832,2)</f>
        <v>0</v>
      </c>
      <c r="F833" s="102">
        <f t="shared" si="45"/>
        <v>0</v>
      </c>
      <c r="G833" s="102">
        <f t="shared" si="45"/>
        <v>0</v>
      </c>
      <c r="H833" s="102">
        <f t="shared" si="45"/>
        <v>0</v>
      </c>
      <c r="I833" s="102">
        <f t="shared" si="45"/>
        <v>0</v>
      </c>
      <c r="J833" s="102">
        <f t="shared" si="45"/>
        <v>0</v>
      </c>
      <c r="K833" s="102">
        <f t="shared" si="43"/>
        <v>0</v>
      </c>
    </row>
    <row r="834" spans="1:11" ht="12.75">
      <c r="A834" s="1" t="s">
        <v>95</v>
      </c>
      <c r="B834" s="253" t="s">
        <v>97</v>
      </c>
      <c r="C834" s="256"/>
      <c r="D834" s="257"/>
      <c r="E834" s="257"/>
      <c r="F834" s="257"/>
      <c r="G834" s="257"/>
      <c r="H834" s="257"/>
      <c r="I834" s="257"/>
      <c r="J834" s="257"/>
      <c r="K834" s="257"/>
    </row>
    <row r="835" spans="1:11" ht="15.75" customHeight="1">
      <c r="A835" s="1" t="s">
        <v>98</v>
      </c>
      <c r="B835" s="26" t="s">
        <v>31</v>
      </c>
      <c r="C835" s="11">
        <v>3431</v>
      </c>
      <c r="D835" s="21"/>
      <c r="E835" s="21"/>
      <c r="F835" s="21"/>
      <c r="G835" s="21"/>
      <c r="H835" s="21"/>
      <c r="I835" s="21"/>
      <c r="J835" s="21"/>
      <c r="K835" s="103">
        <f aca="true" t="shared" si="46" ref="K835:K846">ROUND(SUM(D835:J835),2)</f>
        <v>0</v>
      </c>
    </row>
    <row r="836" spans="1:11" ht="15.75" customHeight="1">
      <c r="A836" s="1" t="s">
        <v>98</v>
      </c>
      <c r="B836" s="190" t="s">
        <v>81</v>
      </c>
      <c r="C836" s="86">
        <v>3432</v>
      </c>
      <c r="D836" s="22"/>
      <c r="E836" s="22"/>
      <c r="F836" s="22"/>
      <c r="G836" s="22"/>
      <c r="H836" s="22"/>
      <c r="I836" s="22"/>
      <c r="J836" s="22"/>
      <c r="K836" s="100">
        <f t="shared" si="46"/>
        <v>0</v>
      </c>
    </row>
    <row r="837" spans="1:11" ht="15.75" customHeight="1">
      <c r="A837" s="1" t="s">
        <v>98</v>
      </c>
      <c r="B837" s="26" t="s">
        <v>129</v>
      </c>
      <c r="C837" s="31">
        <v>3433</v>
      </c>
      <c r="D837" s="39"/>
      <c r="E837" s="39"/>
      <c r="F837" s="39"/>
      <c r="G837" s="39"/>
      <c r="H837" s="39"/>
      <c r="I837" s="39"/>
      <c r="J837" s="39"/>
      <c r="K837" s="101">
        <f t="shared" si="46"/>
        <v>0</v>
      </c>
    </row>
    <row r="838" spans="1:11" ht="15.75" customHeight="1">
      <c r="A838" s="1" t="s">
        <v>98</v>
      </c>
      <c r="B838" s="26" t="s">
        <v>440</v>
      </c>
      <c r="C838" s="31">
        <v>3440</v>
      </c>
      <c r="D838" s="39"/>
      <c r="E838" s="39"/>
      <c r="F838" s="39"/>
      <c r="G838" s="39"/>
      <c r="H838" s="39"/>
      <c r="I838" s="39"/>
      <c r="J838" s="39"/>
      <c r="K838" s="101">
        <f t="shared" si="46"/>
        <v>0</v>
      </c>
    </row>
    <row r="839" spans="1:11" ht="15.75" customHeight="1">
      <c r="A839" s="1" t="s">
        <v>98</v>
      </c>
      <c r="B839" s="26" t="s">
        <v>146</v>
      </c>
      <c r="C839" s="31">
        <v>3495</v>
      </c>
      <c r="D839" s="39"/>
      <c r="E839" s="39"/>
      <c r="F839" s="39"/>
      <c r="G839" s="39"/>
      <c r="H839" s="39"/>
      <c r="I839" s="39"/>
      <c r="J839" s="39"/>
      <c r="K839" s="101">
        <f>ROUND(SUM(D839:J839),2)</f>
        <v>0</v>
      </c>
    </row>
    <row r="840" spans="1:11" ht="15.75" customHeight="1">
      <c r="A840" s="1" t="s">
        <v>98</v>
      </c>
      <c r="B840" s="26" t="s">
        <v>16</v>
      </c>
      <c r="C840" s="31">
        <v>3740</v>
      </c>
      <c r="D840" s="39"/>
      <c r="E840" s="39"/>
      <c r="F840" s="39"/>
      <c r="G840" s="39"/>
      <c r="H840" s="39"/>
      <c r="I840" s="39"/>
      <c r="J840" s="39"/>
      <c r="K840" s="101">
        <f t="shared" si="46"/>
        <v>0</v>
      </c>
    </row>
    <row r="841" spans="1:11" ht="15.75" customHeight="1">
      <c r="A841" s="1" t="s">
        <v>98</v>
      </c>
      <c r="B841" s="26" t="s">
        <v>99</v>
      </c>
      <c r="C841" s="31">
        <v>3780</v>
      </c>
      <c r="D841" s="39"/>
      <c r="E841" s="39"/>
      <c r="F841" s="39"/>
      <c r="G841" s="39"/>
      <c r="H841" s="39"/>
      <c r="I841" s="39"/>
      <c r="J841" s="39"/>
      <c r="K841" s="101">
        <f t="shared" si="46"/>
        <v>0</v>
      </c>
    </row>
    <row r="842" spans="1:11" ht="15.75" customHeight="1">
      <c r="A842" s="1" t="s">
        <v>98</v>
      </c>
      <c r="B842" s="26" t="s">
        <v>392</v>
      </c>
      <c r="C842" s="31">
        <v>720</v>
      </c>
      <c r="D842" s="39"/>
      <c r="E842" s="39"/>
      <c r="F842" s="39"/>
      <c r="G842" s="39"/>
      <c r="H842" s="39"/>
      <c r="I842" s="39"/>
      <c r="J842" s="39"/>
      <c r="K842" s="101">
        <f t="shared" si="46"/>
        <v>0</v>
      </c>
    </row>
    <row r="843" spans="1:11" ht="15.75" customHeight="1">
      <c r="A843" s="1" t="s">
        <v>98</v>
      </c>
      <c r="B843" s="26" t="s">
        <v>393</v>
      </c>
      <c r="C843" s="31">
        <v>790</v>
      </c>
      <c r="D843" s="39"/>
      <c r="E843" s="39"/>
      <c r="F843" s="39"/>
      <c r="G843" s="39"/>
      <c r="H843" s="39"/>
      <c r="I843" s="39"/>
      <c r="J843" s="39"/>
      <c r="K843" s="101">
        <f t="shared" si="46"/>
        <v>0</v>
      </c>
    </row>
    <row r="844" spans="1:11" ht="15.75" customHeight="1">
      <c r="A844" s="1" t="s">
        <v>98</v>
      </c>
      <c r="B844" s="16" t="s">
        <v>100</v>
      </c>
      <c r="C844" s="17">
        <v>810</v>
      </c>
      <c r="D844" s="39"/>
      <c r="E844" s="39"/>
      <c r="F844" s="39"/>
      <c r="G844" s="39"/>
      <c r="H844" s="39"/>
      <c r="I844" s="39"/>
      <c r="J844" s="39"/>
      <c r="K844" s="101">
        <f t="shared" si="46"/>
        <v>0</v>
      </c>
    </row>
    <row r="845" spans="1:11" ht="15.75" customHeight="1">
      <c r="A845" s="1" t="s">
        <v>95</v>
      </c>
      <c r="B845" s="24" t="s">
        <v>271</v>
      </c>
      <c r="C845" s="137"/>
      <c r="D845" s="100">
        <f aca="true" t="shared" si="47" ref="D845:J845">ROUND(SUM(D835:D844),2)</f>
        <v>0</v>
      </c>
      <c r="E845" s="102">
        <f t="shared" si="47"/>
        <v>0</v>
      </c>
      <c r="F845" s="102">
        <f t="shared" si="47"/>
        <v>0</v>
      </c>
      <c r="G845" s="102">
        <f t="shared" si="47"/>
        <v>0</v>
      </c>
      <c r="H845" s="102">
        <f t="shared" si="47"/>
        <v>0</v>
      </c>
      <c r="I845" s="102">
        <f t="shared" si="47"/>
        <v>0</v>
      </c>
      <c r="J845" s="102">
        <f t="shared" si="47"/>
        <v>0</v>
      </c>
      <c r="K845" s="102">
        <f t="shared" si="46"/>
        <v>0</v>
      </c>
    </row>
    <row r="846" spans="1:11" ht="18.75" customHeight="1">
      <c r="A846" s="1" t="s">
        <v>95</v>
      </c>
      <c r="B846" s="24" t="s">
        <v>360</v>
      </c>
      <c r="C846" s="31"/>
      <c r="D846" s="100">
        <f>ROUND(D833+D845,2)</f>
        <v>0</v>
      </c>
      <c r="E846" s="102">
        <f aca="true" t="shared" si="48" ref="E846:J846">ROUND(E833+E845,2)</f>
        <v>0</v>
      </c>
      <c r="F846" s="102">
        <f t="shared" si="48"/>
        <v>0</v>
      </c>
      <c r="G846" s="102">
        <f t="shared" si="48"/>
        <v>0</v>
      </c>
      <c r="H846" s="102">
        <f t="shared" si="48"/>
        <v>0</v>
      </c>
      <c r="I846" s="102">
        <f t="shared" si="48"/>
        <v>0</v>
      </c>
      <c r="J846" s="102">
        <f t="shared" si="48"/>
        <v>0</v>
      </c>
      <c r="K846" s="102">
        <f t="shared" si="46"/>
        <v>0</v>
      </c>
    </row>
    <row r="847" spans="1:11" ht="26.25">
      <c r="A847" s="1" t="s">
        <v>95</v>
      </c>
      <c r="B847" s="157" t="s">
        <v>361</v>
      </c>
      <c r="C847" s="189"/>
      <c r="D847" s="127"/>
      <c r="E847" s="127"/>
      <c r="F847" s="127"/>
      <c r="G847" s="127"/>
      <c r="H847" s="127"/>
      <c r="I847" s="127"/>
      <c r="J847" s="127"/>
      <c r="K847" s="127"/>
    </row>
    <row r="848" spans="1:11" ht="12.75">
      <c r="A848" s="1" t="s">
        <v>95</v>
      </c>
      <c r="B848" s="23" t="s">
        <v>17</v>
      </c>
      <c r="C848" s="27"/>
      <c r="D848" s="69"/>
      <c r="E848" s="69"/>
      <c r="F848" s="69"/>
      <c r="G848" s="69"/>
      <c r="H848" s="69"/>
      <c r="I848" s="69"/>
      <c r="J848" s="69"/>
      <c r="K848" s="67"/>
    </row>
    <row r="849" spans="1:11" ht="15.75" customHeight="1">
      <c r="A849" s="1" t="s">
        <v>95</v>
      </c>
      <c r="B849" s="3" t="s">
        <v>249</v>
      </c>
      <c r="C849" s="31">
        <v>3610</v>
      </c>
      <c r="D849" s="39"/>
      <c r="E849" s="39"/>
      <c r="F849" s="39"/>
      <c r="G849" s="39"/>
      <c r="H849" s="39"/>
      <c r="I849" s="39"/>
      <c r="J849" s="39"/>
      <c r="K849" s="103">
        <f aca="true" t="shared" si="49" ref="K849:K856">ROUND(SUM(D849:J849),2)</f>
        <v>0</v>
      </c>
    </row>
    <row r="850" spans="1:11" ht="15.75" customHeight="1">
      <c r="A850" s="1" t="s">
        <v>95</v>
      </c>
      <c r="B850" s="3" t="s">
        <v>221</v>
      </c>
      <c r="C850" s="31">
        <v>3620</v>
      </c>
      <c r="D850" s="39"/>
      <c r="E850" s="39"/>
      <c r="F850" s="39"/>
      <c r="G850" s="39"/>
      <c r="H850" s="39"/>
      <c r="I850" s="39"/>
      <c r="J850" s="39"/>
      <c r="K850" s="100">
        <f t="shared" si="49"/>
        <v>0</v>
      </c>
    </row>
    <row r="851" spans="1:11" ht="15.75" customHeight="1">
      <c r="A851" s="1" t="s">
        <v>95</v>
      </c>
      <c r="B851" s="3" t="s">
        <v>222</v>
      </c>
      <c r="C851" s="31">
        <v>3630</v>
      </c>
      <c r="D851" s="39"/>
      <c r="E851" s="39"/>
      <c r="F851" s="39"/>
      <c r="G851" s="39"/>
      <c r="H851" s="39"/>
      <c r="I851" s="39"/>
      <c r="J851" s="39"/>
      <c r="K851" s="100">
        <f t="shared" si="49"/>
        <v>0</v>
      </c>
    </row>
    <row r="852" spans="1:11" ht="15.75" customHeight="1">
      <c r="A852" s="1" t="s">
        <v>95</v>
      </c>
      <c r="B852" s="3" t="s">
        <v>223</v>
      </c>
      <c r="C852" s="31">
        <v>3640</v>
      </c>
      <c r="D852" s="39"/>
      <c r="E852" s="39"/>
      <c r="F852" s="39"/>
      <c r="G852" s="39"/>
      <c r="H852" s="39"/>
      <c r="I852" s="39"/>
      <c r="J852" s="39"/>
      <c r="K852" s="103">
        <f t="shared" si="49"/>
        <v>0</v>
      </c>
    </row>
    <row r="853" spans="1:11" ht="15.75" customHeight="1">
      <c r="A853" s="1" t="s">
        <v>95</v>
      </c>
      <c r="B853" s="3" t="s">
        <v>250</v>
      </c>
      <c r="C853" s="31">
        <v>3650</v>
      </c>
      <c r="D853" s="39"/>
      <c r="E853" s="39"/>
      <c r="F853" s="39"/>
      <c r="G853" s="39"/>
      <c r="H853" s="39"/>
      <c r="I853" s="39"/>
      <c r="J853" s="39"/>
      <c r="K853" s="100">
        <f t="shared" si="49"/>
        <v>0</v>
      </c>
    </row>
    <row r="854" spans="1:11" ht="15.75" customHeight="1">
      <c r="A854" s="1" t="s">
        <v>95</v>
      </c>
      <c r="B854" s="3" t="s">
        <v>224</v>
      </c>
      <c r="C854" s="31">
        <v>3660</v>
      </c>
      <c r="D854" s="39"/>
      <c r="E854" s="39"/>
      <c r="F854" s="39"/>
      <c r="G854" s="39"/>
      <c r="H854" s="39"/>
      <c r="I854" s="39"/>
      <c r="J854" s="39"/>
      <c r="K854" s="103">
        <f t="shared" si="49"/>
        <v>0</v>
      </c>
    </row>
    <row r="855" spans="1:11" ht="15.75" customHeight="1">
      <c r="A855" s="1" t="s">
        <v>95</v>
      </c>
      <c r="B855" s="3" t="s">
        <v>225</v>
      </c>
      <c r="C855" s="31">
        <v>3670</v>
      </c>
      <c r="D855" s="39"/>
      <c r="E855" s="39"/>
      <c r="F855" s="39"/>
      <c r="G855" s="39"/>
      <c r="H855" s="39"/>
      <c r="I855" s="39"/>
      <c r="J855" s="39"/>
      <c r="K855" s="100">
        <f t="shared" si="49"/>
        <v>0</v>
      </c>
    </row>
    <row r="856" spans="1:11" ht="15.75" customHeight="1">
      <c r="A856" s="1" t="s">
        <v>95</v>
      </c>
      <c r="B856" s="172" t="s">
        <v>227</v>
      </c>
      <c r="C856" s="27">
        <v>3600</v>
      </c>
      <c r="D856" s="100">
        <f>ROUND(SUM(D849:D855),2)</f>
        <v>0</v>
      </c>
      <c r="E856" s="102">
        <f aca="true" t="shared" si="50" ref="E856:J856">ROUND(SUM(E849:E855),2)</f>
        <v>0</v>
      </c>
      <c r="F856" s="102">
        <f t="shared" si="50"/>
        <v>0</v>
      </c>
      <c r="G856" s="102">
        <f t="shared" si="50"/>
        <v>0</v>
      </c>
      <c r="H856" s="102">
        <f t="shared" si="50"/>
        <v>0</v>
      </c>
      <c r="I856" s="102">
        <f t="shared" si="50"/>
        <v>0</v>
      </c>
      <c r="J856" s="102">
        <f t="shared" si="50"/>
        <v>0</v>
      </c>
      <c r="K856" s="100">
        <f t="shared" si="49"/>
        <v>0</v>
      </c>
    </row>
    <row r="857" spans="1:11" ht="12.75">
      <c r="A857" s="1" t="s">
        <v>95</v>
      </c>
      <c r="B857" s="167" t="s">
        <v>18</v>
      </c>
      <c r="C857" s="168"/>
      <c r="D857" s="69"/>
      <c r="E857" s="69"/>
      <c r="F857" s="69"/>
      <c r="G857" s="69"/>
      <c r="H857" s="69"/>
      <c r="I857" s="69"/>
      <c r="J857" s="69"/>
      <c r="K857" s="67"/>
    </row>
    <row r="858" spans="1:11" ht="15.75" customHeight="1">
      <c r="A858" s="1" t="s">
        <v>95</v>
      </c>
      <c r="B858" s="20" t="s">
        <v>251</v>
      </c>
      <c r="C858" s="17">
        <v>910</v>
      </c>
      <c r="D858" s="21"/>
      <c r="E858" s="21"/>
      <c r="F858" s="21"/>
      <c r="G858" s="21"/>
      <c r="H858" s="21"/>
      <c r="I858" s="21"/>
      <c r="J858" s="21"/>
      <c r="K858" s="103">
        <f>ROUND(SUM(D858:J858),2)</f>
        <v>0</v>
      </c>
    </row>
    <row r="859" spans="1:11" ht="15.75" customHeight="1">
      <c r="A859" s="1" t="s">
        <v>95</v>
      </c>
      <c r="B859" s="20" t="s">
        <v>228</v>
      </c>
      <c r="C859" s="17">
        <v>920</v>
      </c>
      <c r="D859" s="22"/>
      <c r="E859" s="22"/>
      <c r="F859" s="22"/>
      <c r="G859" s="22"/>
      <c r="H859" s="22"/>
      <c r="I859" s="22"/>
      <c r="J859" s="22"/>
      <c r="K859" s="100">
        <f aca="true" t="shared" si="51" ref="K859:K868">ROUND(SUM(D859:J859),2)</f>
        <v>0</v>
      </c>
    </row>
    <row r="860" spans="1:11" ht="15.75" customHeight="1">
      <c r="A860" s="1" t="s">
        <v>95</v>
      </c>
      <c r="B860" s="20" t="s">
        <v>229</v>
      </c>
      <c r="C860" s="17">
        <v>930</v>
      </c>
      <c r="D860" s="22"/>
      <c r="E860" s="22"/>
      <c r="F860" s="22"/>
      <c r="G860" s="22"/>
      <c r="H860" s="22"/>
      <c r="I860" s="22"/>
      <c r="J860" s="22"/>
      <c r="K860" s="100">
        <f t="shared" si="51"/>
        <v>0</v>
      </c>
    </row>
    <row r="861" spans="1:11" ht="15.75" customHeight="1">
      <c r="A861" s="1" t="s">
        <v>95</v>
      </c>
      <c r="B861" s="20" t="s">
        <v>230</v>
      </c>
      <c r="C861" s="17">
        <v>940</v>
      </c>
      <c r="D861" s="22"/>
      <c r="E861" s="22"/>
      <c r="F861" s="22"/>
      <c r="G861" s="22"/>
      <c r="H861" s="22"/>
      <c r="I861" s="22"/>
      <c r="J861" s="22"/>
      <c r="K861" s="100">
        <f t="shared" si="51"/>
        <v>0</v>
      </c>
    </row>
    <row r="862" spans="1:11" ht="15.75" customHeight="1">
      <c r="A862" s="1" t="s">
        <v>95</v>
      </c>
      <c r="B862" s="20" t="s">
        <v>250</v>
      </c>
      <c r="C862" s="17">
        <v>950</v>
      </c>
      <c r="D862" s="22"/>
      <c r="E862" s="22"/>
      <c r="F862" s="22"/>
      <c r="G862" s="22"/>
      <c r="H862" s="22"/>
      <c r="I862" s="22"/>
      <c r="J862" s="22"/>
      <c r="K862" s="100">
        <f t="shared" si="51"/>
        <v>0</v>
      </c>
    </row>
    <row r="863" spans="1:11" ht="15.75" customHeight="1">
      <c r="A863" s="1" t="s">
        <v>95</v>
      </c>
      <c r="B863" s="20" t="s">
        <v>231</v>
      </c>
      <c r="C863" s="17">
        <v>960</v>
      </c>
      <c r="D863" s="22"/>
      <c r="E863" s="22"/>
      <c r="F863" s="22"/>
      <c r="G863" s="22"/>
      <c r="H863" s="22"/>
      <c r="I863" s="22"/>
      <c r="J863" s="22"/>
      <c r="K863" s="100">
        <f t="shared" si="51"/>
        <v>0</v>
      </c>
    </row>
    <row r="864" spans="1:11" ht="15.75" customHeight="1">
      <c r="A864" s="1" t="s">
        <v>95</v>
      </c>
      <c r="B864" s="20" t="s">
        <v>232</v>
      </c>
      <c r="C864" s="17">
        <v>970</v>
      </c>
      <c r="D864" s="22"/>
      <c r="E864" s="22"/>
      <c r="F864" s="22"/>
      <c r="G864" s="22"/>
      <c r="H864" s="22"/>
      <c r="I864" s="22"/>
      <c r="J864" s="22"/>
      <c r="K864" s="100">
        <f t="shared" si="51"/>
        <v>0</v>
      </c>
    </row>
    <row r="865" spans="1:11" ht="15.75" customHeight="1">
      <c r="A865" s="1" t="s">
        <v>95</v>
      </c>
      <c r="B865" s="20" t="s">
        <v>234</v>
      </c>
      <c r="C865" s="17">
        <v>9700</v>
      </c>
      <c r="D865" s="100">
        <f>ROUND(SUM(D858:D864),2)</f>
        <v>0</v>
      </c>
      <c r="E865" s="102">
        <f aca="true" t="shared" si="52" ref="E865:J865">ROUND(SUM(E858:E864),2)</f>
        <v>0</v>
      </c>
      <c r="F865" s="102">
        <f t="shared" si="52"/>
        <v>0</v>
      </c>
      <c r="G865" s="102">
        <f t="shared" si="52"/>
        <v>0</v>
      </c>
      <c r="H865" s="102">
        <f t="shared" si="52"/>
        <v>0</v>
      </c>
      <c r="I865" s="102">
        <f t="shared" si="52"/>
        <v>0</v>
      </c>
      <c r="J865" s="102">
        <f t="shared" si="52"/>
        <v>0</v>
      </c>
      <c r="K865" s="100">
        <f t="shared" si="51"/>
        <v>0</v>
      </c>
    </row>
    <row r="866" spans="1:11" ht="15.75" customHeight="1">
      <c r="A866" s="1" t="s">
        <v>95</v>
      </c>
      <c r="B866" s="24" t="s">
        <v>362</v>
      </c>
      <c r="C866" s="137"/>
      <c r="D866" s="100">
        <f>ROUND(D846+D856+D865,2)</f>
        <v>0</v>
      </c>
      <c r="E866" s="102">
        <f aca="true" t="shared" si="53" ref="E866:J866">ROUND(E846+E856+E865,2)</f>
        <v>0</v>
      </c>
      <c r="F866" s="102">
        <f t="shared" si="53"/>
        <v>0</v>
      </c>
      <c r="G866" s="102">
        <f t="shared" si="53"/>
        <v>0</v>
      </c>
      <c r="H866" s="102">
        <f t="shared" si="53"/>
        <v>0</v>
      </c>
      <c r="I866" s="102">
        <f t="shared" si="53"/>
        <v>0</v>
      </c>
      <c r="J866" s="102">
        <f t="shared" si="53"/>
        <v>0</v>
      </c>
      <c r="K866" s="100">
        <f t="shared" si="51"/>
        <v>0</v>
      </c>
    </row>
    <row r="867" spans="1:11" ht="15.75" customHeight="1">
      <c r="A867" s="1" t="s">
        <v>95</v>
      </c>
      <c r="B867" s="26" t="str">
        <f>IF(G2="","Beginning Net Position",CONCATENATE("Net Position, ",LOOKUP(G2,T2:T8,U2:U8)))</f>
        <v>Net Position, July 1, 2016</v>
      </c>
      <c r="C867" s="31">
        <v>2880</v>
      </c>
      <c r="D867" s="39"/>
      <c r="E867" s="39"/>
      <c r="F867" s="39"/>
      <c r="G867" s="39"/>
      <c r="H867" s="39"/>
      <c r="I867" s="39"/>
      <c r="J867" s="39"/>
      <c r="K867" s="103">
        <f t="shared" si="51"/>
        <v>0</v>
      </c>
    </row>
    <row r="868" spans="1:11" ht="15.75" customHeight="1">
      <c r="A868" s="1" t="s">
        <v>95</v>
      </c>
      <c r="B868" s="26" t="s">
        <v>366</v>
      </c>
      <c r="C868" s="31">
        <v>2896</v>
      </c>
      <c r="D868" s="22"/>
      <c r="E868" s="22"/>
      <c r="F868" s="22"/>
      <c r="G868" s="22"/>
      <c r="H868" s="22"/>
      <c r="I868" s="22"/>
      <c r="J868" s="22"/>
      <c r="K868" s="103">
        <f t="shared" si="51"/>
        <v>0</v>
      </c>
    </row>
    <row r="869" spans="1:11" ht="18.75" customHeight="1">
      <c r="A869" s="1" t="s">
        <v>95</v>
      </c>
      <c r="B869" s="26" t="str">
        <f>IF(G2="","Ending Net Position",CONCATENATE("Net Position, ",LOOKUP(G2,T2:T8,V2:V8)))</f>
        <v>Net Position, June 30, 2017</v>
      </c>
      <c r="C869" s="31">
        <v>2780</v>
      </c>
      <c r="D869" s="22"/>
      <c r="E869" s="22"/>
      <c r="F869" s="22"/>
      <c r="G869" s="22"/>
      <c r="H869" s="22"/>
      <c r="I869" s="22"/>
      <c r="J869" s="22"/>
      <c r="K869" s="100">
        <f>ROUND(SUM(D869:J869),2)</f>
        <v>0</v>
      </c>
    </row>
    <row r="870" spans="2:3" ht="12.75">
      <c r="B870" s="90"/>
      <c r="C870" s="156"/>
    </row>
    <row r="871" spans="2:3" ht="12.75">
      <c r="B871" s="90" t="s">
        <v>21</v>
      </c>
      <c r="C871" s="156"/>
    </row>
    <row r="872" spans="1:11" ht="12.7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</row>
    <row r="873" spans="1:11" ht="12.7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</row>
    <row r="874" spans="1:12" ht="12.75">
      <c r="A874" s="9" t="s">
        <v>93</v>
      </c>
      <c r="B874" s="92" t="str">
        <f>$B$1</f>
        <v>DISTRICT SCHOOL BOARD OF OKEECHOBEE COUNTY</v>
      </c>
      <c r="C874" s="194"/>
      <c r="H874" s="32"/>
      <c r="J874" s="9"/>
      <c r="K874" s="33" t="s">
        <v>140</v>
      </c>
      <c r="L874" s="9"/>
    </row>
    <row r="875" spans="1:12" ht="12.75">
      <c r="A875" s="1" t="s">
        <v>95</v>
      </c>
      <c r="B875" s="92" t="s">
        <v>435</v>
      </c>
      <c r="C875" s="194"/>
      <c r="J875" s="9"/>
      <c r="K875" s="35" t="s">
        <v>605</v>
      </c>
      <c r="L875" s="9"/>
    </row>
    <row r="876" spans="1:12" ht="12.75">
      <c r="A876" s="1" t="s">
        <v>95</v>
      </c>
      <c r="B876" s="216" t="str">
        <f>B4</f>
        <v>For the Fiscal Year Ended June 30, 2017</v>
      </c>
      <c r="C876" s="194"/>
      <c r="J876" s="9"/>
      <c r="K876" s="52" t="s">
        <v>586</v>
      </c>
      <c r="L876" s="9"/>
    </row>
    <row r="877" spans="1:12" ht="26.25">
      <c r="A877" s="1" t="s">
        <v>95</v>
      </c>
      <c r="B877" s="374" t="s">
        <v>576</v>
      </c>
      <c r="C877" s="371" t="s">
        <v>354</v>
      </c>
      <c r="D877" s="36" t="s">
        <v>363</v>
      </c>
      <c r="E877" s="36" t="s">
        <v>363</v>
      </c>
      <c r="F877" s="36" t="s">
        <v>363</v>
      </c>
      <c r="G877" s="36" t="s">
        <v>363</v>
      </c>
      <c r="H877" s="36" t="s">
        <v>363</v>
      </c>
      <c r="I877" s="128" t="s">
        <v>364</v>
      </c>
      <c r="J877" s="7" t="s">
        <v>365</v>
      </c>
      <c r="K877" s="366" t="s">
        <v>48</v>
      </c>
      <c r="L877" s="9"/>
    </row>
    <row r="878" spans="1:12" ht="15.75" customHeight="1">
      <c r="A878" s="1" t="s">
        <v>95</v>
      </c>
      <c r="B878" s="375"/>
      <c r="C878" s="372"/>
      <c r="D878" s="37">
        <v>711</v>
      </c>
      <c r="E878" s="37">
        <v>712</v>
      </c>
      <c r="F878" s="37">
        <v>713</v>
      </c>
      <c r="G878" s="37">
        <v>714</v>
      </c>
      <c r="H878" s="37">
        <v>715</v>
      </c>
      <c r="I878" s="37">
        <v>731</v>
      </c>
      <c r="J878" s="37">
        <v>791</v>
      </c>
      <c r="K878" s="367"/>
      <c r="L878" s="9"/>
    </row>
    <row r="879" spans="2:12" ht="12.75">
      <c r="B879" s="252" t="s">
        <v>49</v>
      </c>
      <c r="C879" s="251"/>
      <c r="D879" s="258"/>
      <c r="E879" s="258"/>
      <c r="F879" s="258"/>
      <c r="G879" s="258"/>
      <c r="H879" s="258"/>
      <c r="I879" s="258"/>
      <c r="J879" s="258"/>
      <c r="K879" s="234"/>
      <c r="L879" s="9"/>
    </row>
    <row r="880" spans="1:12" ht="15.75" customHeight="1">
      <c r="A880" s="1" t="s">
        <v>96</v>
      </c>
      <c r="B880" s="26" t="s">
        <v>50</v>
      </c>
      <c r="C880" s="11">
        <v>3481</v>
      </c>
      <c r="D880" s="21"/>
      <c r="E880" s="21"/>
      <c r="F880" s="21"/>
      <c r="G880" s="21"/>
      <c r="H880" s="21"/>
      <c r="I880" s="21"/>
      <c r="J880" s="21"/>
      <c r="K880" s="103">
        <f>ROUND(SUM(D880:J880),2)</f>
        <v>0</v>
      </c>
      <c r="L880" s="6"/>
    </row>
    <row r="881" spans="1:12" ht="15.75" customHeight="1">
      <c r="A881" s="1" t="s">
        <v>96</v>
      </c>
      <c r="B881" s="190" t="s">
        <v>51</v>
      </c>
      <c r="C881" s="86">
        <v>3482</v>
      </c>
      <c r="D881" s="22"/>
      <c r="E881" s="22"/>
      <c r="F881" s="22"/>
      <c r="G881" s="22"/>
      <c r="H881" s="22"/>
      <c r="I881" s="22"/>
      <c r="J881" s="22"/>
      <c r="K881" s="100">
        <f>ROUND(SUM(D881:J881),2)</f>
        <v>0</v>
      </c>
      <c r="L881" s="6"/>
    </row>
    <row r="882" spans="1:12" ht="15.75" customHeight="1">
      <c r="A882" s="1" t="s">
        <v>96</v>
      </c>
      <c r="B882" s="26" t="s">
        <v>52</v>
      </c>
      <c r="C882" s="31">
        <v>3484</v>
      </c>
      <c r="D882" s="39"/>
      <c r="E882" s="39"/>
      <c r="F882" s="39"/>
      <c r="G882" s="39"/>
      <c r="H882" s="39"/>
      <c r="I882" s="39"/>
      <c r="J882" s="39"/>
      <c r="K882" s="101">
        <f>ROUND(SUM(D882:J882),2)</f>
        <v>0</v>
      </c>
      <c r="L882" s="6"/>
    </row>
    <row r="883" spans="1:12" ht="15.75" customHeight="1">
      <c r="A883" s="1" t="s">
        <v>96</v>
      </c>
      <c r="B883" s="26" t="s">
        <v>53</v>
      </c>
      <c r="C883" s="31">
        <v>3489</v>
      </c>
      <c r="D883" s="39"/>
      <c r="E883" s="39"/>
      <c r="F883" s="39"/>
      <c r="G883" s="39"/>
      <c r="H883" s="39"/>
      <c r="I883" s="39"/>
      <c r="J883" s="39"/>
      <c r="K883" s="101">
        <f>ROUND(SUM(D883:J883),2)</f>
        <v>0</v>
      </c>
      <c r="L883" s="6"/>
    </row>
    <row r="884" spans="1:12" ht="15.75" customHeight="1">
      <c r="A884" s="1" t="s">
        <v>95</v>
      </c>
      <c r="B884" s="24" t="s">
        <v>269</v>
      </c>
      <c r="C884" s="137"/>
      <c r="D884" s="100">
        <f aca="true" t="shared" si="54" ref="D884:J884">ROUND(SUM(D880:D883),2)</f>
        <v>0</v>
      </c>
      <c r="E884" s="102">
        <f t="shared" si="54"/>
        <v>0</v>
      </c>
      <c r="F884" s="102">
        <f t="shared" si="54"/>
        <v>0</v>
      </c>
      <c r="G884" s="102">
        <f t="shared" si="54"/>
        <v>0</v>
      </c>
      <c r="H884" s="102">
        <f t="shared" si="54"/>
        <v>0</v>
      </c>
      <c r="I884" s="102">
        <f t="shared" si="54"/>
        <v>0</v>
      </c>
      <c r="J884" s="102">
        <f t="shared" si="54"/>
        <v>0</v>
      </c>
      <c r="K884" s="102">
        <f>ROUND(SUM(D884:J884),2)</f>
        <v>0</v>
      </c>
      <c r="L884" s="6"/>
    </row>
    <row r="885" spans="1:12" ht="12.75">
      <c r="A885" s="1" t="s">
        <v>95</v>
      </c>
      <c r="B885" s="253" t="s">
        <v>54</v>
      </c>
      <c r="C885" s="256"/>
      <c r="D885" s="257"/>
      <c r="E885" s="257"/>
      <c r="F885" s="257"/>
      <c r="G885" s="257"/>
      <c r="H885" s="257"/>
      <c r="I885" s="257"/>
      <c r="J885" s="257"/>
      <c r="K885" s="257"/>
      <c r="L885" s="6"/>
    </row>
    <row r="886" spans="1:12" ht="15.75" customHeight="1">
      <c r="A886" s="1" t="s">
        <v>96</v>
      </c>
      <c r="B886" s="26" t="s">
        <v>8</v>
      </c>
      <c r="C886" s="11">
        <v>100</v>
      </c>
      <c r="D886" s="21"/>
      <c r="E886" s="21"/>
      <c r="F886" s="21"/>
      <c r="G886" s="21"/>
      <c r="H886" s="21"/>
      <c r="I886" s="21"/>
      <c r="J886" s="21"/>
      <c r="K886" s="103">
        <f aca="true" t="shared" si="55" ref="K886:K895">ROUND(SUM(D886:J886),2)</f>
        <v>0</v>
      </c>
      <c r="L886" s="6"/>
    </row>
    <row r="887" spans="1:12" ht="15.75" customHeight="1">
      <c r="A887" s="1" t="s">
        <v>96</v>
      </c>
      <c r="B887" s="190" t="s">
        <v>55</v>
      </c>
      <c r="C887" s="86">
        <v>200</v>
      </c>
      <c r="D887" s="22"/>
      <c r="E887" s="22"/>
      <c r="F887" s="22"/>
      <c r="G887" s="22"/>
      <c r="H887" s="22"/>
      <c r="I887" s="22"/>
      <c r="J887" s="22"/>
      <c r="K887" s="100">
        <f t="shared" si="55"/>
        <v>0</v>
      </c>
      <c r="L887" s="6"/>
    </row>
    <row r="888" spans="1:12" ht="15.75" customHeight="1">
      <c r="A888" s="1" t="s">
        <v>96</v>
      </c>
      <c r="B888" s="26" t="s">
        <v>56</v>
      </c>
      <c r="C888" s="31">
        <v>300</v>
      </c>
      <c r="D888" s="21"/>
      <c r="E888" s="21"/>
      <c r="F888" s="21"/>
      <c r="G888" s="21"/>
      <c r="H888" s="21"/>
      <c r="I888" s="21"/>
      <c r="J888" s="21"/>
      <c r="K888" s="103">
        <f t="shared" si="55"/>
        <v>0</v>
      </c>
      <c r="L888" s="6"/>
    </row>
    <row r="889" spans="1:12" ht="15.75" customHeight="1">
      <c r="A889" s="1" t="s">
        <v>96</v>
      </c>
      <c r="B889" s="26" t="s">
        <v>57</v>
      </c>
      <c r="C889" s="31">
        <v>400</v>
      </c>
      <c r="D889" s="21"/>
      <c r="E889" s="21"/>
      <c r="F889" s="21"/>
      <c r="G889" s="21"/>
      <c r="H889" s="21"/>
      <c r="I889" s="21"/>
      <c r="J889" s="21"/>
      <c r="K889" s="103">
        <f t="shared" si="55"/>
        <v>0</v>
      </c>
      <c r="L889" s="6"/>
    </row>
    <row r="890" spans="1:12" ht="15.75" customHeight="1">
      <c r="A890" s="1" t="s">
        <v>96</v>
      </c>
      <c r="B890" s="26" t="s">
        <v>58</v>
      </c>
      <c r="C890" s="31">
        <v>500</v>
      </c>
      <c r="D890" s="21"/>
      <c r="E890" s="21"/>
      <c r="F890" s="21"/>
      <c r="G890" s="21"/>
      <c r="H890" s="21"/>
      <c r="I890" s="21"/>
      <c r="J890" s="21"/>
      <c r="K890" s="103">
        <f t="shared" si="55"/>
        <v>0</v>
      </c>
      <c r="L890" s="6"/>
    </row>
    <row r="891" spans="1:12" ht="15.75" customHeight="1">
      <c r="A891" s="1" t="s">
        <v>96</v>
      </c>
      <c r="B891" s="26" t="s">
        <v>37</v>
      </c>
      <c r="C891" s="31">
        <v>600</v>
      </c>
      <c r="D891" s="21"/>
      <c r="E891" s="21"/>
      <c r="F891" s="21"/>
      <c r="G891" s="21"/>
      <c r="H891" s="21"/>
      <c r="I891" s="21"/>
      <c r="J891" s="21"/>
      <c r="K891" s="103">
        <f t="shared" si="55"/>
        <v>0</v>
      </c>
      <c r="L891" s="6"/>
    </row>
    <row r="892" spans="1:12" ht="15.75" customHeight="1">
      <c r="A892" s="1" t="s">
        <v>96</v>
      </c>
      <c r="B892" s="26" t="s">
        <v>7</v>
      </c>
      <c r="C892" s="31">
        <v>700</v>
      </c>
      <c r="D892" s="21"/>
      <c r="E892" s="21"/>
      <c r="F892" s="21"/>
      <c r="G892" s="21"/>
      <c r="H892" s="21"/>
      <c r="I892" s="21"/>
      <c r="J892" s="21"/>
      <c r="K892" s="103">
        <f t="shared" si="55"/>
        <v>0</v>
      </c>
      <c r="L892" s="6"/>
    </row>
    <row r="893" spans="1:12" ht="15.75" customHeight="1">
      <c r="A893" s="1" t="s">
        <v>96</v>
      </c>
      <c r="B893" s="26" t="s">
        <v>391</v>
      </c>
      <c r="C893" s="31">
        <v>780</v>
      </c>
      <c r="D893" s="21"/>
      <c r="E893" s="21"/>
      <c r="F893" s="21"/>
      <c r="G893" s="21"/>
      <c r="H893" s="21"/>
      <c r="I893" s="21"/>
      <c r="J893" s="21"/>
      <c r="K893" s="103">
        <f t="shared" si="55"/>
        <v>0</v>
      </c>
      <c r="L893" s="6"/>
    </row>
    <row r="894" spans="1:12" ht="15.75" customHeight="1">
      <c r="A894" s="1" t="s">
        <v>95</v>
      </c>
      <c r="B894" s="24" t="s">
        <v>270</v>
      </c>
      <c r="C894" s="137"/>
      <c r="D894" s="100">
        <f aca="true" t="shared" si="56" ref="D894:J894">ROUND(SUM(D886:D893),2)</f>
        <v>0</v>
      </c>
      <c r="E894" s="102">
        <f t="shared" si="56"/>
        <v>0</v>
      </c>
      <c r="F894" s="102">
        <f t="shared" si="56"/>
        <v>0</v>
      </c>
      <c r="G894" s="102">
        <f t="shared" si="56"/>
        <v>0</v>
      </c>
      <c r="H894" s="102">
        <f t="shared" si="56"/>
        <v>0</v>
      </c>
      <c r="I894" s="102">
        <f t="shared" si="56"/>
        <v>0</v>
      </c>
      <c r="J894" s="102">
        <f t="shared" si="56"/>
        <v>0</v>
      </c>
      <c r="K894" s="102">
        <f t="shared" si="55"/>
        <v>0</v>
      </c>
      <c r="L894" s="6"/>
    </row>
    <row r="895" spans="1:12" ht="15.75" customHeight="1">
      <c r="A895" s="1" t="s">
        <v>95</v>
      </c>
      <c r="B895" s="24" t="s">
        <v>59</v>
      </c>
      <c r="C895" s="137"/>
      <c r="D895" s="100">
        <f>ROUND(D884-D894,2)</f>
        <v>0</v>
      </c>
      <c r="E895" s="102">
        <f aca="true" t="shared" si="57" ref="E895:J895">ROUND(E884-E894,2)</f>
        <v>0</v>
      </c>
      <c r="F895" s="102">
        <f t="shared" si="57"/>
        <v>0</v>
      </c>
      <c r="G895" s="102">
        <f t="shared" si="57"/>
        <v>0</v>
      </c>
      <c r="H895" s="102">
        <f t="shared" si="57"/>
        <v>0</v>
      </c>
      <c r="I895" s="102">
        <f t="shared" si="57"/>
        <v>0</v>
      </c>
      <c r="J895" s="102">
        <f t="shared" si="57"/>
        <v>0</v>
      </c>
      <c r="K895" s="102">
        <f t="shared" si="55"/>
        <v>0</v>
      </c>
      <c r="L895" s="6"/>
    </row>
    <row r="896" spans="1:12" ht="12.75">
      <c r="A896" s="1" t="s">
        <v>95</v>
      </c>
      <c r="B896" s="253" t="s">
        <v>97</v>
      </c>
      <c r="C896" s="256"/>
      <c r="D896" s="257"/>
      <c r="E896" s="257"/>
      <c r="F896" s="257"/>
      <c r="G896" s="257"/>
      <c r="H896" s="257"/>
      <c r="I896" s="257"/>
      <c r="J896" s="257"/>
      <c r="K896" s="257"/>
      <c r="L896" s="6"/>
    </row>
    <row r="897" spans="1:12" ht="15.75" customHeight="1">
      <c r="A897" s="1" t="s">
        <v>98</v>
      </c>
      <c r="B897" s="26" t="s">
        <v>31</v>
      </c>
      <c r="C897" s="11">
        <v>3431</v>
      </c>
      <c r="D897" s="21"/>
      <c r="E897" s="21"/>
      <c r="F897" s="21"/>
      <c r="G897" s="21"/>
      <c r="H897" s="21"/>
      <c r="I897" s="21"/>
      <c r="J897" s="21"/>
      <c r="K897" s="103">
        <f aca="true" t="shared" si="58" ref="K897:K931">ROUND(SUM(D897:J897),2)</f>
        <v>0</v>
      </c>
      <c r="L897" s="6"/>
    </row>
    <row r="898" spans="1:12" ht="15.75" customHeight="1">
      <c r="A898" s="1" t="s">
        <v>98</v>
      </c>
      <c r="B898" s="190" t="s">
        <v>81</v>
      </c>
      <c r="C898" s="86">
        <v>3432</v>
      </c>
      <c r="D898" s="22"/>
      <c r="E898" s="22"/>
      <c r="F898" s="22"/>
      <c r="G898" s="22"/>
      <c r="H898" s="22"/>
      <c r="I898" s="22"/>
      <c r="J898" s="22"/>
      <c r="K898" s="100">
        <f t="shared" si="58"/>
        <v>0</v>
      </c>
      <c r="L898" s="6"/>
    </row>
    <row r="899" spans="1:12" ht="15.75" customHeight="1">
      <c r="A899" s="1" t="s">
        <v>98</v>
      </c>
      <c r="B899" s="26" t="s">
        <v>129</v>
      </c>
      <c r="C899" s="31">
        <v>3433</v>
      </c>
      <c r="D899" s="39"/>
      <c r="E899" s="39"/>
      <c r="F899" s="39"/>
      <c r="G899" s="39"/>
      <c r="H899" s="39"/>
      <c r="I899" s="39"/>
      <c r="J899" s="39"/>
      <c r="K899" s="101">
        <f t="shared" si="58"/>
        <v>0</v>
      </c>
      <c r="L899" s="6"/>
    </row>
    <row r="900" spans="1:12" ht="15.75" customHeight="1">
      <c r="A900" s="1" t="s">
        <v>98</v>
      </c>
      <c r="B900" s="26" t="s">
        <v>440</v>
      </c>
      <c r="C900" s="31">
        <v>3440</v>
      </c>
      <c r="D900" s="39"/>
      <c r="E900" s="39"/>
      <c r="F900" s="39"/>
      <c r="G900" s="39"/>
      <c r="H900" s="39"/>
      <c r="I900" s="39"/>
      <c r="J900" s="39"/>
      <c r="K900" s="101">
        <f t="shared" si="58"/>
        <v>0</v>
      </c>
      <c r="L900" s="6"/>
    </row>
    <row r="901" spans="1:12" ht="15.75" customHeight="1">
      <c r="A901" s="1" t="s">
        <v>98</v>
      </c>
      <c r="B901" s="26" t="s">
        <v>146</v>
      </c>
      <c r="C901" s="31">
        <v>3495</v>
      </c>
      <c r="D901" s="39"/>
      <c r="E901" s="39"/>
      <c r="F901" s="39"/>
      <c r="G901" s="39"/>
      <c r="H901" s="39"/>
      <c r="I901" s="39"/>
      <c r="J901" s="39"/>
      <c r="K901" s="101">
        <f t="shared" si="58"/>
        <v>0</v>
      </c>
      <c r="L901" s="6"/>
    </row>
    <row r="902" spans="1:12" ht="15.75" customHeight="1">
      <c r="A902" s="1" t="s">
        <v>98</v>
      </c>
      <c r="B902" s="26" t="s">
        <v>16</v>
      </c>
      <c r="C902" s="31">
        <v>3740</v>
      </c>
      <c r="D902" s="39"/>
      <c r="E902" s="39"/>
      <c r="F902" s="39"/>
      <c r="G902" s="39"/>
      <c r="H902" s="39"/>
      <c r="I902" s="39"/>
      <c r="J902" s="39"/>
      <c r="K902" s="101">
        <f t="shared" si="58"/>
        <v>0</v>
      </c>
      <c r="L902" s="6"/>
    </row>
    <row r="903" spans="1:12" ht="15.75" customHeight="1">
      <c r="A903" s="1" t="s">
        <v>98</v>
      </c>
      <c r="B903" s="26" t="s">
        <v>99</v>
      </c>
      <c r="C903" s="31">
        <v>3780</v>
      </c>
      <c r="D903" s="39"/>
      <c r="E903" s="39"/>
      <c r="F903" s="39"/>
      <c r="G903" s="39"/>
      <c r="H903" s="39"/>
      <c r="I903" s="39"/>
      <c r="J903" s="39"/>
      <c r="K903" s="101">
        <f t="shared" si="58"/>
        <v>0</v>
      </c>
      <c r="L903" s="6"/>
    </row>
    <row r="904" spans="1:12" ht="15.75" customHeight="1">
      <c r="A904" s="1" t="s">
        <v>98</v>
      </c>
      <c r="B904" s="26" t="s">
        <v>392</v>
      </c>
      <c r="C904" s="31">
        <v>720</v>
      </c>
      <c r="D904" s="39"/>
      <c r="E904" s="39"/>
      <c r="F904" s="39"/>
      <c r="G904" s="39"/>
      <c r="H904" s="39"/>
      <c r="I904" s="39"/>
      <c r="J904" s="39"/>
      <c r="K904" s="101">
        <f t="shared" si="58"/>
        <v>0</v>
      </c>
      <c r="L904" s="6"/>
    </row>
    <row r="905" spans="1:12" ht="15.75" customHeight="1">
      <c r="A905" s="1" t="s">
        <v>98</v>
      </c>
      <c r="B905" s="26" t="s">
        <v>393</v>
      </c>
      <c r="C905" s="31">
        <v>790</v>
      </c>
      <c r="D905" s="39"/>
      <c r="E905" s="39"/>
      <c r="F905" s="39"/>
      <c r="G905" s="39"/>
      <c r="H905" s="39"/>
      <c r="I905" s="39"/>
      <c r="J905" s="39"/>
      <c r="K905" s="101">
        <f t="shared" si="58"/>
        <v>0</v>
      </c>
      <c r="L905" s="6"/>
    </row>
    <row r="906" spans="1:12" ht="15.75" customHeight="1">
      <c r="A906" s="1" t="s">
        <v>98</v>
      </c>
      <c r="B906" s="16" t="s">
        <v>100</v>
      </c>
      <c r="C906" s="17">
        <v>810</v>
      </c>
      <c r="D906" s="39"/>
      <c r="E906" s="39"/>
      <c r="F906" s="39"/>
      <c r="G906" s="39"/>
      <c r="H906" s="39"/>
      <c r="I906" s="39"/>
      <c r="J906" s="39"/>
      <c r="K906" s="101">
        <f t="shared" si="58"/>
        <v>0</v>
      </c>
      <c r="L906" s="6"/>
    </row>
    <row r="907" spans="1:12" ht="15.75" customHeight="1">
      <c r="A907" s="1" t="s">
        <v>95</v>
      </c>
      <c r="B907" s="24" t="s">
        <v>271</v>
      </c>
      <c r="C907" s="137"/>
      <c r="D907" s="100">
        <f aca="true" t="shared" si="59" ref="D907:J907">ROUND(SUM(D897:D906),2)</f>
        <v>0</v>
      </c>
      <c r="E907" s="102">
        <f t="shared" si="59"/>
        <v>0</v>
      </c>
      <c r="F907" s="102">
        <f t="shared" si="59"/>
        <v>0</v>
      </c>
      <c r="G907" s="102">
        <f t="shared" si="59"/>
        <v>0</v>
      </c>
      <c r="H907" s="102">
        <f t="shared" si="59"/>
        <v>0</v>
      </c>
      <c r="I907" s="102">
        <f t="shared" si="59"/>
        <v>0</v>
      </c>
      <c r="J907" s="102">
        <f t="shared" si="59"/>
        <v>0</v>
      </c>
      <c r="K907" s="102">
        <f t="shared" si="58"/>
        <v>0</v>
      </c>
      <c r="L907" s="6"/>
    </row>
    <row r="908" spans="1:12" ht="18.75" customHeight="1">
      <c r="A908" s="1" t="s">
        <v>95</v>
      </c>
      <c r="B908" s="24" t="s">
        <v>60</v>
      </c>
      <c r="C908" s="31"/>
      <c r="D908" s="100">
        <f>ROUND(D895+D907,2)</f>
        <v>0</v>
      </c>
      <c r="E908" s="102">
        <f aca="true" t="shared" si="60" ref="E908:J908">ROUND(E895+E907,2)</f>
        <v>0</v>
      </c>
      <c r="F908" s="102">
        <f t="shared" si="60"/>
        <v>0</v>
      </c>
      <c r="G908" s="102">
        <f t="shared" si="60"/>
        <v>0</v>
      </c>
      <c r="H908" s="102">
        <f t="shared" si="60"/>
        <v>0</v>
      </c>
      <c r="I908" s="102">
        <f t="shared" si="60"/>
        <v>0</v>
      </c>
      <c r="J908" s="102">
        <f t="shared" si="60"/>
        <v>0</v>
      </c>
      <c r="K908" s="100">
        <f t="shared" si="58"/>
        <v>0</v>
      </c>
      <c r="L908" s="6"/>
    </row>
    <row r="909" spans="1:11" ht="26.25">
      <c r="A909" s="1" t="s">
        <v>95</v>
      </c>
      <c r="B909" s="157" t="s">
        <v>361</v>
      </c>
      <c r="C909" s="189"/>
      <c r="D909" s="127"/>
      <c r="E909" s="127"/>
      <c r="F909" s="127"/>
      <c r="G909" s="127"/>
      <c r="H909" s="127"/>
      <c r="I909" s="127"/>
      <c r="J909" s="127"/>
      <c r="K909" s="127"/>
    </row>
    <row r="910" spans="1:12" ht="12.75">
      <c r="A910" s="1" t="s">
        <v>95</v>
      </c>
      <c r="B910" s="126" t="s">
        <v>17</v>
      </c>
      <c r="C910" s="119"/>
      <c r="D910" s="69"/>
      <c r="E910" s="69"/>
      <c r="F910" s="69"/>
      <c r="G910" s="69"/>
      <c r="H910" s="69"/>
      <c r="I910" s="69"/>
      <c r="J910" s="69"/>
      <c r="K910" s="67"/>
      <c r="L910" s="6"/>
    </row>
    <row r="911" spans="1:12" ht="15.75" customHeight="1">
      <c r="A911" s="1" t="s">
        <v>95</v>
      </c>
      <c r="B911" s="3" t="s">
        <v>249</v>
      </c>
      <c r="C911" s="31">
        <v>3610</v>
      </c>
      <c r="D911" s="39"/>
      <c r="E911" s="39"/>
      <c r="F911" s="39"/>
      <c r="G911" s="39"/>
      <c r="H911" s="39"/>
      <c r="I911" s="39"/>
      <c r="J911" s="39"/>
      <c r="K911" s="101">
        <f t="shared" si="58"/>
        <v>0</v>
      </c>
      <c r="L911" s="6"/>
    </row>
    <row r="912" spans="1:12" ht="15.75" customHeight="1">
      <c r="A912" s="1" t="s">
        <v>95</v>
      </c>
      <c r="B912" s="3" t="s">
        <v>221</v>
      </c>
      <c r="C912" s="31">
        <v>3620</v>
      </c>
      <c r="D912" s="39"/>
      <c r="E912" s="39"/>
      <c r="F912" s="39"/>
      <c r="G912" s="39"/>
      <c r="H912" s="39"/>
      <c r="I912" s="39"/>
      <c r="J912" s="39"/>
      <c r="K912" s="101">
        <f t="shared" si="58"/>
        <v>0</v>
      </c>
      <c r="L912" s="6"/>
    </row>
    <row r="913" spans="1:12" ht="15.75" customHeight="1">
      <c r="A913" s="1" t="s">
        <v>95</v>
      </c>
      <c r="B913" s="3" t="s">
        <v>222</v>
      </c>
      <c r="C913" s="31">
        <v>3630</v>
      </c>
      <c r="D913" s="39"/>
      <c r="E913" s="39"/>
      <c r="F913" s="39"/>
      <c r="G913" s="39"/>
      <c r="H913" s="39"/>
      <c r="I913" s="39"/>
      <c r="J913" s="39"/>
      <c r="K913" s="101">
        <f t="shared" si="58"/>
        <v>0</v>
      </c>
      <c r="L913" s="6"/>
    </row>
    <row r="914" spans="1:12" ht="15.75" customHeight="1">
      <c r="A914" s="1" t="s">
        <v>95</v>
      </c>
      <c r="B914" s="3" t="s">
        <v>223</v>
      </c>
      <c r="C914" s="31">
        <v>3640</v>
      </c>
      <c r="D914" s="39"/>
      <c r="E914" s="39"/>
      <c r="F914" s="39"/>
      <c r="G914" s="39"/>
      <c r="H914" s="39"/>
      <c r="I914" s="39"/>
      <c r="J914" s="39"/>
      <c r="K914" s="101">
        <f t="shared" si="58"/>
        <v>0</v>
      </c>
      <c r="L914" s="6"/>
    </row>
    <row r="915" spans="1:12" ht="15.75" customHeight="1">
      <c r="A915" s="1" t="s">
        <v>95</v>
      </c>
      <c r="B915" s="3" t="s">
        <v>250</v>
      </c>
      <c r="C915" s="31">
        <v>3650</v>
      </c>
      <c r="D915" s="39"/>
      <c r="E915" s="39"/>
      <c r="F915" s="39"/>
      <c r="G915" s="39"/>
      <c r="H915" s="39"/>
      <c r="I915" s="39"/>
      <c r="J915" s="39"/>
      <c r="K915" s="101">
        <f t="shared" si="58"/>
        <v>0</v>
      </c>
      <c r="L915" s="6"/>
    </row>
    <row r="916" spans="1:12" ht="15.75" customHeight="1">
      <c r="A916" s="1" t="s">
        <v>95</v>
      </c>
      <c r="B916" s="3" t="s">
        <v>224</v>
      </c>
      <c r="C916" s="31">
        <v>3660</v>
      </c>
      <c r="D916" s="39"/>
      <c r="E916" s="39"/>
      <c r="F916" s="39"/>
      <c r="G916" s="39"/>
      <c r="H916" s="39"/>
      <c r="I916" s="39"/>
      <c r="J916" s="39"/>
      <c r="K916" s="101">
        <f t="shared" si="58"/>
        <v>0</v>
      </c>
      <c r="L916" s="6"/>
    </row>
    <row r="917" spans="1:12" ht="15.75" customHeight="1">
      <c r="A917" s="1" t="s">
        <v>95</v>
      </c>
      <c r="B917" s="3" t="s">
        <v>226</v>
      </c>
      <c r="C917" s="31">
        <v>3690</v>
      </c>
      <c r="D917" s="39"/>
      <c r="E917" s="39"/>
      <c r="F917" s="39"/>
      <c r="G917" s="39"/>
      <c r="H917" s="39"/>
      <c r="I917" s="39"/>
      <c r="J917" s="39"/>
      <c r="K917" s="101">
        <f t="shared" si="58"/>
        <v>0</v>
      </c>
      <c r="L917" s="6"/>
    </row>
    <row r="918" spans="1:12" ht="15.75" customHeight="1">
      <c r="A918" s="1" t="s">
        <v>95</v>
      </c>
      <c r="B918" s="172" t="s">
        <v>227</v>
      </c>
      <c r="C918" s="27">
        <v>3600</v>
      </c>
      <c r="D918" s="104">
        <f>ROUND(SUM(D911:D917),2)</f>
        <v>0</v>
      </c>
      <c r="E918" s="104">
        <f aca="true" t="shared" si="61" ref="E918:J918">ROUND(SUM(E911:E917),2)</f>
        <v>0</v>
      </c>
      <c r="F918" s="104">
        <f t="shared" si="61"/>
        <v>0</v>
      </c>
      <c r="G918" s="104">
        <f t="shared" si="61"/>
        <v>0</v>
      </c>
      <c r="H918" s="104">
        <f t="shared" si="61"/>
        <v>0</v>
      </c>
      <c r="I918" s="104">
        <f t="shared" si="61"/>
        <v>0</v>
      </c>
      <c r="J918" s="104">
        <f t="shared" si="61"/>
        <v>0</v>
      </c>
      <c r="K918" s="100">
        <f t="shared" si="58"/>
        <v>0</v>
      </c>
      <c r="L918" s="6"/>
    </row>
    <row r="919" spans="1:12" ht="12.75">
      <c r="A919" s="1" t="s">
        <v>95</v>
      </c>
      <c r="B919" s="167" t="s">
        <v>18</v>
      </c>
      <c r="C919" s="168"/>
      <c r="D919" s="69"/>
      <c r="E919" s="69"/>
      <c r="F919" s="69"/>
      <c r="G919" s="69"/>
      <c r="H919" s="69"/>
      <c r="I919" s="69"/>
      <c r="J919" s="69"/>
      <c r="K919" s="67"/>
      <c r="L919" s="6"/>
    </row>
    <row r="920" spans="1:12" ht="15.75" customHeight="1">
      <c r="A920" s="1" t="s">
        <v>95</v>
      </c>
      <c r="B920" s="20" t="s">
        <v>251</v>
      </c>
      <c r="C920" s="17">
        <v>910</v>
      </c>
      <c r="D920" s="21"/>
      <c r="E920" s="21"/>
      <c r="F920" s="21"/>
      <c r="G920" s="21"/>
      <c r="H920" s="21"/>
      <c r="I920" s="21"/>
      <c r="J920" s="21"/>
      <c r="K920" s="101">
        <f t="shared" si="58"/>
        <v>0</v>
      </c>
      <c r="L920" s="6"/>
    </row>
    <row r="921" spans="1:12" ht="15.75" customHeight="1">
      <c r="A921" s="1" t="s">
        <v>95</v>
      </c>
      <c r="B921" s="20" t="s">
        <v>228</v>
      </c>
      <c r="C921" s="17">
        <v>920</v>
      </c>
      <c r="D921" s="22"/>
      <c r="E921" s="22"/>
      <c r="F921" s="22"/>
      <c r="G921" s="22"/>
      <c r="H921" s="22"/>
      <c r="I921" s="22"/>
      <c r="J921" s="22"/>
      <c r="K921" s="101">
        <f t="shared" si="58"/>
        <v>0</v>
      </c>
      <c r="L921" s="6"/>
    </row>
    <row r="922" spans="1:12" ht="15.75" customHeight="1">
      <c r="A922" s="1" t="s">
        <v>95</v>
      </c>
      <c r="B922" s="20" t="s">
        <v>229</v>
      </c>
      <c r="C922" s="17">
        <v>930</v>
      </c>
      <c r="D922" s="22"/>
      <c r="E922" s="22"/>
      <c r="F922" s="22"/>
      <c r="G922" s="22"/>
      <c r="H922" s="22"/>
      <c r="I922" s="22"/>
      <c r="J922" s="22"/>
      <c r="K922" s="101">
        <f t="shared" si="58"/>
        <v>0</v>
      </c>
      <c r="L922" s="6"/>
    </row>
    <row r="923" spans="1:12" ht="15.75" customHeight="1">
      <c r="A923" s="1" t="s">
        <v>95</v>
      </c>
      <c r="B923" s="20" t="s">
        <v>230</v>
      </c>
      <c r="C923" s="17">
        <v>940</v>
      </c>
      <c r="D923" s="22"/>
      <c r="E923" s="22"/>
      <c r="F923" s="22"/>
      <c r="G923" s="22"/>
      <c r="H923" s="22"/>
      <c r="I923" s="22"/>
      <c r="J923" s="22"/>
      <c r="K923" s="101">
        <f t="shared" si="58"/>
        <v>0</v>
      </c>
      <c r="L923" s="6"/>
    </row>
    <row r="924" spans="1:12" ht="15.75" customHeight="1">
      <c r="A924" s="1" t="s">
        <v>95</v>
      </c>
      <c r="B924" s="20" t="s">
        <v>250</v>
      </c>
      <c r="C924" s="17">
        <v>950</v>
      </c>
      <c r="D924" s="22"/>
      <c r="E924" s="22"/>
      <c r="F924" s="22"/>
      <c r="G924" s="22"/>
      <c r="H924" s="22"/>
      <c r="I924" s="22"/>
      <c r="J924" s="22"/>
      <c r="K924" s="101">
        <f t="shared" si="58"/>
        <v>0</v>
      </c>
      <c r="L924" s="6"/>
    </row>
    <row r="925" spans="1:12" ht="15.75" customHeight="1">
      <c r="A925" s="1" t="s">
        <v>95</v>
      </c>
      <c r="B925" s="20" t="s">
        <v>231</v>
      </c>
      <c r="C925" s="17">
        <v>960</v>
      </c>
      <c r="D925" s="22"/>
      <c r="E925" s="22"/>
      <c r="F925" s="22"/>
      <c r="G925" s="22"/>
      <c r="H925" s="22"/>
      <c r="I925" s="22"/>
      <c r="J925" s="22"/>
      <c r="K925" s="101">
        <f t="shared" si="58"/>
        <v>0</v>
      </c>
      <c r="L925" s="6"/>
    </row>
    <row r="926" spans="1:12" ht="15.75" customHeight="1">
      <c r="A926" s="1" t="s">
        <v>95</v>
      </c>
      <c r="B926" s="20" t="s">
        <v>233</v>
      </c>
      <c r="C926" s="17">
        <v>990</v>
      </c>
      <c r="D926" s="22"/>
      <c r="E926" s="22"/>
      <c r="F926" s="22"/>
      <c r="G926" s="22"/>
      <c r="H926" s="22"/>
      <c r="I926" s="22"/>
      <c r="J926" s="22"/>
      <c r="K926" s="101">
        <f t="shared" si="58"/>
        <v>0</v>
      </c>
      <c r="L926" s="6"/>
    </row>
    <row r="927" spans="1:12" ht="15.75" customHeight="1">
      <c r="A927" s="1" t="s">
        <v>95</v>
      </c>
      <c r="B927" s="20" t="s">
        <v>234</v>
      </c>
      <c r="C927" s="17">
        <v>9700</v>
      </c>
      <c r="D927" s="104">
        <f>ROUND(SUM(D920:D926),2)</f>
        <v>0</v>
      </c>
      <c r="E927" s="104">
        <f aca="true" t="shared" si="62" ref="E927:J927">ROUND(SUM(E920:E926),2)</f>
        <v>0</v>
      </c>
      <c r="F927" s="104">
        <f t="shared" si="62"/>
        <v>0</v>
      </c>
      <c r="G927" s="104">
        <f t="shared" si="62"/>
        <v>0</v>
      </c>
      <c r="H927" s="104">
        <f t="shared" si="62"/>
        <v>0</v>
      </c>
      <c r="I927" s="104">
        <f t="shared" si="62"/>
        <v>0</v>
      </c>
      <c r="J927" s="104">
        <f t="shared" si="62"/>
        <v>0</v>
      </c>
      <c r="K927" s="100">
        <f t="shared" si="58"/>
        <v>0</v>
      </c>
      <c r="L927" s="6"/>
    </row>
    <row r="928" spans="1:12" ht="15.75" customHeight="1">
      <c r="A928" s="1" t="s">
        <v>95</v>
      </c>
      <c r="B928" s="24" t="s">
        <v>362</v>
      </c>
      <c r="C928" s="137"/>
      <c r="D928" s="100">
        <f>ROUND(D908+D918+D927,2)</f>
        <v>0</v>
      </c>
      <c r="E928" s="102">
        <f aca="true" t="shared" si="63" ref="E928:J928">ROUND(E908+E918+E927,2)</f>
        <v>0</v>
      </c>
      <c r="F928" s="102">
        <f t="shared" si="63"/>
        <v>0</v>
      </c>
      <c r="G928" s="102">
        <f t="shared" si="63"/>
        <v>0</v>
      </c>
      <c r="H928" s="102">
        <f t="shared" si="63"/>
        <v>0</v>
      </c>
      <c r="I928" s="102">
        <f t="shared" si="63"/>
        <v>0</v>
      </c>
      <c r="J928" s="102">
        <f t="shared" si="63"/>
        <v>0</v>
      </c>
      <c r="K928" s="100">
        <f t="shared" si="58"/>
        <v>0</v>
      </c>
      <c r="L928" s="6"/>
    </row>
    <row r="929" spans="1:12" ht="15.75" customHeight="1">
      <c r="A929" s="1" t="s">
        <v>95</v>
      </c>
      <c r="B929" s="26" t="str">
        <f>B867</f>
        <v>Net Position, July 1, 2016</v>
      </c>
      <c r="C929" s="31">
        <v>2880</v>
      </c>
      <c r="D929" s="39"/>
      <c r="E929" s="39"/>
      <c r="F929" s="39"/>
      <c r="G929" s="39"/>
      <c r="H929" s="39"/>
      <c r="I929" s="39"/>
      <c r="J929" s="39"/>
      <c r="K929" s="101">
        <f t="shared" si="58"/>
        <v>0</v>
      </c>
      <c r="L929" s="6"/>
    </row>
    <row r="930" spans="1:11" ht="15.75" customHeight="1">
      <c r="A930" s="1" t="s">
        <v>95</v>
      </c>
      <c r="B930" s="26" t="s">
        <v>366</v>
      </c>
      <c r="C930" s="31">
        <v>2896</v>
      </c>
      <c r="D930" s="22"/>
      <c r="E930" s="22"/>
      <c r="F930" s="22"/>
      <c r="G930" s="22"/>
      <c r="H930" s="22"/>
      <c r="I930" s="22"/>
      <c r="J930" s="22"/>
      <c r="K930" s="103">
        <f t="shared" si="58"/>
        <v>0</v>
      </c>
    </row>
    <row r="931" spans="1:12" ht="18.75" customHeight="1">
      <c r="A931" s="1" t="s">
        <v>95</v>
      </c>
      <c r="B931" s="26" t="str">
        <f>B869</f>
        <v>Net Position, June 30, 2017</v>
      </c>
      <c r="C931" s="31">
        <v>2780</v>
      </c>
      <c r="D931" s="22"/>
      <c r="E931" s="22"/>
      <c r="F931" s="22"/>
      <c r="G931" s="22"/>
      <c r="H931" s="22"/>
      <c r="I931" s="22"/>
      <c r="J931" s="22"/>
      <c r="K931" s="100">
        <f t="shared" si="58"/>
        <v>0</v>
      </c>
      <c r="L931" s="6"/>
    </row>
    <row r="932" spans="2:12" ht="12.75">
      <c r="B932" s="90"/>
      <c r="C932" s="156"/>
      <c r="L932" s="6"/>
    </row>
    <row r="933" spans="2:12" ht="12.75">
      <c r="B933" s="90" t="s">
        <v>21</v>
      </c>
      <c r="C933" s="156"/>
      <c r="L933" s="6"/>
    </row>
    <row r="934" ht="12.75"/>
    <row r="935" ht="12.75">
      <c r="A935" s="9"/>
    </row>
    <row r="936" spans="1:13" ht="12.75">
      <c r="A936" s="9" t="s">
        <v>94</v>
      </c>
      <c r="B936" s="92" t="str">
        <f>$B$1</f>
        <v>DISTRICT SCHOOL BOARD OF OKEECHOBEE COUNTY</v>
      </c>
      <c r="C936" s="40"/>
      <c r="D936" s="41"/>
      <c r="E936" s="41"/>
      <c r="F936" s="174"/>
      <c r="G936" s="6"/>
      <c r="K936" s="6"/>
      <c r="L936" s="6"/>
      <c r="M936" s="6"/>
    </row>
    <row r="937" spans="2:13" ht="12.75">
      <c r="B937" s="92" t="s">
        <v>102</v>
      </c>
      <c r="C937" s="40"/>
      <c r="D937" s="41"/>
      <c r="E937" s="41"/>
      <c r="F937" s="174"/>
      <c r="G937" s="42" t="s">
        <v>141</v>
      </c>
      <c r="K937" s="6"/>
      <c r="L937" s="6"/>
      <c r="M937" s="6"/>
    </row>
    <row r="938" spans="2:13" ht="12.75">
      <c r="B938" s="92" t="s">
        <v>101</v>
      </c>
      <c r="C938" s="40"/>
      <c r="D938" s="41"/>
      <c r="E938" s="41"/>
      <c r="F938" s="174"/>
      <c r="G938" s="42" t="s">
        <v>606</v>
      </c>
      <c r="K938" s="6"/>
      <c r="L938" s="6"/>
      <c r="M938" s="6"/>
    </row>
    <row r="939" spans="2:13" ht="12.75">
      <c r="B939" s="195" t="str">
        <f>IF(G2="","",LOOKUP(G2,T2:T8,V2:V8))</f>
        <v>June 30, 2017</v>
      </c>
      <c r="C939" s="40"/>
      <c r="D939" s="41"/>
      <c r="E939" s="9"/>
      <c r="F939" s="9"/>
      <c r="G939" s="52" t="s">
        <v>127</v>
      </c>
      <c r="K939" s="6"/>
      <c r="L939" s="6"/>
      <c r="M939" s="6"/>
    </row>
    <row r="940" spans="2:13" ht="12.75">
      <c r="B940" s="376" t="s">
        <v>105</v>
      </c>
      <c r="C940" s="364" t="s">
        <v>354</v>
      </c>
      <c r="D940" s="142" t="s">
        <v>534</v>
      </c>
      <c r="E940" s="366" t="s">
        <v>103</v>
      </c>
      <c r="F940" s="366" t="s">
        <v>104</v>
      </c>
      <c r="G940" s="142" t="s">
        <v>535</v>
      </c>
      <c r="K940" s="6"/>
      <c r="L940" s="6"/>
      <c r="M940" s="6"/>
    </row>
    <row r="941" spans="2:13" ht="12.75">
      <c r="B941" s="377"/>
      <c r="C941" s="365"/>
      <c r="D941" s="233" t="str">
        <f>IF(G2="","",LOOKUP(G2,T2:T8,U2:U8))</f>
        <v>July 1, 2016</v>
      </c>
      <c r="E941" s="367"/>
      <c r="F941" s="367"/>
      <c r="G941" s="233" t="str">
        <f>IF(G2="","",LOOKUP(G2,T2:T8,V2:V8))</f>
        <v>June 30, 2017</v>
      </c>
      <c r="K941" s="6"/>
      <c r="L941" s="6"/>
      <c r="M941" s="6"/>
    </row>
    <row r="942" spans="2:13" ht="18.75" customHeight="1">
      <c r="B942" s="16" t="s">
        <v>106</v>
      </c>
      <c r="C942" s="17">
        <v>1110</v>
      </c>
      <c r="D942" s="39">
        <v>630104.24</v>
      </c>
      <c r="E942" s="39">
        <v>1289485.55</v>
      </c>
      <c r="F942" s="39">
        <v>1330012.19</v>
      </c>
      <c r="G942" s="110">
        <f aca="true" t="shared" si="64" ref="G942:G949">ROUND(D942+E942-F942,2)</f>
        <v>589577.6</v>
      </c>
      <c r="K942" s="6"/>
      <c r="L942" s="6"/>
      <c r="M942" s="6"/>
    </row>
    <row r="943" spans="2:13" ht="18.75" customHeight="1">
      <c r="B943" s="16" t="s">
        <v>107</v>
      </c>
      <c r="C943" s="17">
        <v>1160</v>
      </c>
      <c r="D943" s="39"/>
      <c r="E943" s="39"/>
      <c r="F943" s="39"/>
      <c r="G943" s="110">
        <f t="shared" si="64"/>
        <v>0</v>
      </c>
      <c r="K943" s="6"/>
      <c r="L943" s="6"/>
      <c r="M943" s="6"/>
    </row>
    <row r="944" spans="2:13" ht="18.75" customHeight="1">
      <c r="B944" s="16" t="s">
        <v>108</v>
      </c>
      <c r="C944" s="17">
        <v>1131</v>
      </c>
      <c r="D944" s="39"/>
      <c r="E944" s="39"/>
      <c r="F944" s="39"/>
      <c r="G944" s="110">
        <f t="shared" si="64"/>
        <v>0</v>
      </c>
      <c r="K944" s="6"/>
      <c r="L944" s="6"/>
      <c r="M944" s="6"/>
    </row>
    <row r="945" spans="2:13" ht="18.75" customHeight="1">
      <c r="B945" s="16" t="s">
        <v>326</v>
      </c>
      <c r="C945" s="17">
        <v>1170</v>
      </c>
      <c r="D945" s="39"/>
      <c r="E945" s="39"/>
      <c r="F945" s="39"/>
      <c r="G945" s="110">
        <f t="shared" si="64"/>
        <v>0</v>
      </c>
      <c r="K945" s="6"/>
      <c r="L945" s="6"/>
      <c r="M945" s="6"/>
    </row>
    <row r="946" spans="2:13" ht="18.75" customHeight="1">
      <c r="B946" s="16" t="s">
        <v>570</v>
      </c>
      <c r="C946" s="84">
        <v>1141</v>
      </c>
      <c r="D946" s="39"/>
      <c r="E946" s="39"/>
      <c r="F946" s="39"/>
      <c r="G946" s="110">
        <f t="shared" si="64"/>
        <v>0</v>
      </c>
      <c r="K946" s="6"/>
      <c r="L946" s="6"/>
      <c r="M946" s="6"/>
    </row>
    <row r="947" spans="2:13" ht="18.75" customHeight="1">
      <c r="B947" s="16" t="s">
        <v>406</v>
      </c>
      <c r="C947" s="62">
        <v>1220</v>
      </c>
      <c r="D947" s="68"/>
      <c r="E947" s="68"/>
      <c r="F947" s="68"/>
      <c r="G947" s="110">
        <f>ROUND(D947+E947-F947,2)</f>
        <v>0</v>
      </c>
      <c r="K947" s="6"/>
      <c r="L947" s="6"/>
      <c r="M947" s="6"/>
    </row>
    <row r="948" spans="2:13" ht="18.75" customHeight="1">
      <c r="B948" s="16" t="s">
        <v>109</v>
      </c>
      <c r="C948" s="62">
        <v>1150</v>
      </c>
      <c r="D948" s="68"/>
      <c r="E948" s="68"/>
      <c r="F948" s="68"/>
      <c r="G948" s="110">
        <f t="shared" si="64"/>
        <v>0</v>
      </c>
      <c r="K948" s="6"/>
      <c r="L948" s="6"/>
      <c r="M948" s="6"/>
    </row>
    <row r="949" spans="2:13" ht="18.75" customHeight="1">
      <c r="B949" s="18" t="s">
        <v>272</v>
      </c>
      <c r="C949" s="17"/>
      <c r="D949" s="104">
        <f>ROUND(SUM(D942:D948),2)</f>
        <v>630104.24</v>
      </c>
      <c r="E949" s="104">
        <f>ROUND(SUM(E942:E948),2)</f>
        <v>1289485.55</v>
      </c>
      <c r="F949" s="104">
        <f>ROUND(SUM(F942:F948),2)</f>
        <v>1330012.19</v>
      </c>
      <c r="G949" s="104">
        <f t="shared" si="64"/>
        <v>589577.6</v>
      </c>
      <c r="K949" s="6"/>
      <c r="L949" s="6"/>
      <c r="M949" s="6"/>
    </row>
    <row r="950" spans="2:13" ht="18.75" customHeight="1">
      <c r="B950" s="121" t="s">
        <v>110</v>
      </c>
      <c r="C950" s="125"/>
      <c r="D950" s="129"/>
      <c r="E950" s="129"/>
      <c r="F950" s="129"/>
      <c r="G950" s="129"/>
      <c r="K950" s="6"/>
      <c r="L950" s="6"/>
      <c r="M950" s="6"/>
    </row>
    <row r="951" spans="2:13" ht="18.75" customHeight="1">
      <c r="B951" s="16" t="s">
        <v>413</v>
      </c>
      <c r="C951" s="17">
        <v>2125</v>
      </c>
      <c r="D951" s="39"/>
      <c r="E951" s="39"/>
      <c r="F951" s="39"/>
      <c r="G951" s="110">
        <f>ROUND(D951+E951-F951,2)</f>
        <v>0</v>
      </c>
      <c r="K951" s="6"/>
      <c r="L951" s="6"/>
      <c r="M951" s="6"/>
    </row>
    <row r="952" spans="2:13" ht="18.75" customHeight="1">
      <c r="B952" s="16" t="s">
        <v>327</v>
      </c>
      <c r="C952" s="17">
        <v>2110</v>
      </c>
      <c r="D952" s="39"/>
      <c r="E952" s="39"/>
      <c r="F952" s="39"/>
      <c r="G952" s="110">
        <f aca="true" t="shared" si="65" ref="G952:G957">ROUND(D952+E952-F952,2)</f>
        <v>0</v>
      </c>
      <c r="K952" s="6"/>
      <c r="L952" s="6"/>
      <c r="M952" s="6"/>
    </row>
    <row r="953" spans="2:13" ht="18.75" customHeight="1">
      <c r="B953" s="16" t="s">
        <v>111</v>
      </c>
      <c r="C953" s="17">
        <v>2170</v>
      </c>
      <c r="D953" s="39"/>
      <c r="E953" s="39"/>
      <c r="F953" s="39"/>
      <c r="G953" s="110">
        <f t="shared" si="65"/>
        <v>0</v>
      </c>
      <c r="K953" s="6"/>
      <c r="L953" s="6"/>
      <c r="M953" s="6"/>
    </row>
    <row r="954" spans="2:13" ht="18.75" customHeight="1">
      <c r="B954" s="16" t="s">
        <v>112</v>
      </c>
      <c r="C954" s="17">
        <v>2120</v>
      </c>
      <c r="D954" s="39"/>
      <c r="E954" s="39"/>
      <c r="F954" s="39"/>
      <c r="G954" s="110">
        <f t="shared" si="65"/>
        <v>0</v>
      </c>
      <c r="K954" s="6"/>
      <c r="L954" s="6"/>
      <c r="M954" s="6"/>
    </row>
    <row r="955" spans="2:13" ht="18.75" customHeight="1">
      <c r="B955" s="16" t="s">
        <v>113</v>
      </c>
      <c r="C955" s="17">
        <v>2290</v>
      </c>
      <c r="D955" s="22">
        <v>630104.24</v>
      </c>
      <c r="E955" s="68">
        <v>1289485.55</v>
      </c>
      <c r="F955" s="68">
        <v>1330012.19</v>
      </c>
      <c r="G955" s="110">
        <f>ROUND(D955+E955-F955,2)</f>
        <v>589577.6</v>
      </c>
      <c r="K955" s="6"/>
      <c r="L955" s="6"/>
      <c r="M955" s="6"/>
    </row>
    <row r="956" spans="2:13" ht="18.75" customHeight="1">
      <c r="B956" s="16" t="s">
        <v>130</v>
      </c>
      <c r="C956" s="17">
        <v>2161</v>
      </c>
      <c r="D956" s="39"/>
      <c r="E956" s="39"/>
      <c r="F956" s="39"/>
      <c r="G956" s="110">
        <f t="shared" si="65"/>
        <v>0</v>
      </c>
      <c r="K956" s="6"/>
      <c r="L956" s="6"/>
      <c r="M956" s="6"/>
    </row>
    <row r="957" spans="2:13" ht="18.75" customHeight="1">
      <c r="B957" s="18" t="s">
        <v>273</v>
      </c>
      <c r="C957" s="17"/>
      <c r="D957" s="104">
        <f>ROUND(SUM(D951:D956),2)</f>
        <v>630104.24</v>
      </c>
      <c r="E957" s="104">
        <f>ROUND(SUM(E951:E956),2)</f>
        <v>1289485.55</v>
      </c>
      <c r="F957" s="104">
        <f>ROUND(SUM(F951:F956),2)</f>
        <v>1330012.19</v>
      </c>
      <c r="G957" s="104">
        <f t="shared" si="65"/>
        <v>589577.6</v>
      </c>
      <c r="K957" s="6"/>
      <c r="L957" s="6"/>
      <c r="M957" s="6"/>
    </row>
    <row r="958" spans="2:19" ht="12.75">
      <c r="B958" s="9"/>
      <c r="C958" s="40"/>
      <c r="D958" s="8"/>
      <c r="E958" s="8"/>
      <c r="F958" s="8"/>
      <c r="G958" s="8"/>
      <c r="K958" s="6"/>
      <c r="L958" s="6"/>
      <c r="M958" s="6"/>
      <c r="S958" s="239"/>
    </row>
    <row r="959" spans="2:19" ht="12.75">
      <c r="B959" s="49" t="s">
        <v>6</v>
      </c>
      <c r="C959" s="40"/>
      <c r="D959" s="9"/>
      <c r="E959" s="41"/>
      <c r="F959" s="41"/>
      <c r="G959" s="42"/>
      <c r="K959" s="6"/>
      <c r="L959" s="6"/>
      <c r="M959" s="6"/>
      <c r="S959" s="239"/>
    </row>
    <row r="960" spans="2:13" ht="12.75">
      <c r="B960" s="90"/>
      <c r="C960" s="156"/>
      <c r="K960" s="6"/>
      <c r="L960" s="6"/>
      <c r="M960" s="6"/>
    </row>
    <row r="961" spans="1:20" s="239" customFormat="1" ht="12.75">
      <c r="A961" s="1"/>
      <c r="B961" s="90"/>
      <c r="C961" s="156"/>
      <c r="D961" s="1"/>
      <c r="E961" s="1"/>
      <c r="F961" s="1"/>
      <c r="G961" s="1"/>
      <c r="H961" s="1"/>
      <c r="I961" s="1"/>
      <c r="J961" s="1"/>
      <c r="K961" s="6"/>
      <c r="L961" s="6"/>
      <c r="M961" s="6"/>
      <c r="N961" s="1"/>
      <c r="O961" s="1"/>
      <c r="P961" s="1"/>
      <c r="Q961" s="1"/>
      <c r="R961" s="1"/>
      <c r="S961" s="1"/>
      <c r="T961" s="242"/>
    </row>
    <row r="962" spans="1:20" s="239" customFormat="1" ht="12.75">
      <c r="A962" s="9" t="s">
        <v>114</v>
      </c>
      <c r="B962" s="92" t="str">
        <f>$B$1</f>
        <v>DISTRICT SCHOOL BOARD OF OKEECHOBEE COUNTY</v>
      </c>
      <c r="C962" s="40"/>
      <c r="D962" s="6"/>
      <c r="E962" s="1"/>
      <c r="F962" s="1"/>
      <c r="G962" s="42"/>
      <c r="H962" s="1"/>
      <c r="I962" s="1"/>
      <c r="J962" s="42" t="s">
        <v>142</v>
      </c>
      <c r="K962" s="6"/>
      <c r="L962" s="6"/>
      <c r="M962" s="6"/>
      <c r="N962" s="1"/>
      <c r="O962" s="1"/>
      <c r="P962" s="1"/>
      <c r="Q962" s="1"/>
      <c r="R962" s="1"/>
      <c r="S962" s="1"/>
      <c r="T962" s="242"/>
    </row>
    <row r="963" spans="2:13" ht="12.75">
      <c r="B963" s="43" t="s">
        <v>115</v>
      </c>
      <c r="C963" s="40"/>
      <c r="D963" s="6"/>
      <c r="G963" s="42"/>
      <c r="J963" s="42" t="s">
        <v>607</v>
      </c>
      <c r="K963" s="6"/>
      <c r="L963" s="6"/>
      <c r="M963" s="6"/>
    </row>
    <row r="964" spans="2:13" ht="12.75">
      <c r="B964" s="196" t="str">
        <f>B939</f>
        <v>June 30, 2017</v>
      </c>
      <c r="C964" s="40"/>
      <c r="D964" s="6"/>
      <c r="G964" s="9"/>
      <c r="J964" s="52" t="s">
        <v>128</v>
      </c>
      <c r="K964" s="6"/>
      <c r="L964" s="6"/>
      <c r="M964" s="6"/>
    </row>
    <row r="965" spans="1:18" ht="26.25">
      <c r="A965" s="239"/>
      <c r="B965" s="366"/>
      <c r="C965" s="364" t="s">
        <v>354</v>
      </c>
      <c r="D965" s="142" t="s">
        <v>540</v>
      </c>
      <c r="E965" s="142" t="s">
        <v>589</v>
      </c>
      <c r="F965" s="366" t="s">
        <v>116</v>
      </c>
      <c r="G965" s="237" t="s">
        <v>536</v>
      </c>
      <c r="H965" s="237" t="s">
        <v>537</v>
      </c>
      <c r="I965" s="237" t="s">
        <v>538</v>
      </c>
      <c r="J965" s="237" t="s">
        <v>539</v>
      </c>
      <c r="K965" s="246"/>
      <c r="L965" s="246"/>
      <c r="M965" s="246"/>
      <c r="N965" s="239"/>
      <c r="O965" s="239"/>
      <c r="P965" s="239"/>
      <c r="Q965" s="239"/>
      <c r="R965" s="239"/>
    </row>
    <row r="966" spans="1:18" ht="12.75">
      <c r="A966" s="239"/>
      <c r="B966" s="367"/>
      <c r="C966" s="365"/>
      <c r="D966" s="233" t="str">
        <f>IF(G2="","",LOOKUP(G2,T2:T8,V2:V8))</f>
        <v>June 30, 2017</v>
      </c>
      <c r="E966" s="233" t="str">
        <f>IF(G2="","",LOOKUP(G2,T2:T8,V2:V8))</f>
        <v>June 30, 2017</v>
      </c>
      <c r="F966" s="367"/>
      <c r="G966" s="238" t="str">
        <f>IF(G2="","",LOOKUP(G2,T2:T8,W2:W8))</f>
        <v>2016-17</v>
      </c>
      <c r="H966" s="238" t="str">
        <f>IF(G2="","",LOOKUP(G2,T2:T8,W3:W10))</f>
        <v>2017-18</v>
      </c>
      <c r="I966" s="238" t="str">
        <f>IF(G2="","",LOOKUP(G2,T2:T8,W2:W8))</f>
        <v>2016-17</v>
      </c>
      <c r="J966" s="238" t="str">
        <f>IF(G2="","",LOOKUP(G2,T2:T8,W3:W10))</f>
        <v>2017-18</v>
      </c>
      <c r="K966" s="246"/>
      <c r="L966" s="246"/>
      <c r="M966" s="246"/>
      <c r="N966" s="239"/>
      <c r="O966" s="239"/>
      <c r="P966" s="239"/>
      <c r="Q966" s="239"/>
      <c r="R966" s="239"/>
    </row>
    <row r="967" spans="2:13" ht="18.75" customHeight="1">
      <c r="B967" s="58"/>
      <c r="C967" s="54"/>
      <c r="D967" s="71"/>
      <c r="E967" s="79"/>
      <c r="F967" s="71"/>
      <c r="G967" s="197"/>
      <c r="H967" s="197"/>
      <c r="I967" s="197"/>
      <c r="J967" s="197"/>
      <c r="K967" s="6"/>
      <c r="L967" s="6"/>
      <c r="M967" s="6"/>
    </row>
    <row r="968" spans="2:13" ht="18.75" customHeight="1">
      <c r="B968" s="16" t="s">
        <v>62</v>
      </c>
      <c r="C968" s="17">
        <v>2310</v>
      </c>
      <c r="D968" s="198"/>
      <c r="E968" s="21"/>
      <c r="F968" s="110">
        <f>ROUND(SUM(D968:E968),2)</f>
        <v>0</v>
      </c>
      <c r="G968" s="199"/>
      <c r="H968" s="199"/>
      <c r="I968" s="199"/>
      <c r="J968" s="199"/>
      <c r="K968" s="6"/>
      <c r="L968" s="6"/>
      <c r="M968" s="6"/>
    </row>
    <row r="969" spans="2:13" ht="18.75" customHeight="1">
      <c r="B969" s="200" t="s">
        <v>63</v>
      </c>
      <c r="C969" s="54">
        <v>2315</v>
      </c>
      <c r="D969" s="83"/>
      <c r="E969" s="73"/>
      <c r="F969" s="71">
        <f aca="true" t="shared" si="66" ref="F969:F991">ROUND(SUM(D969:E969),2)</f>
        <v>0</v>
      </c>
      <c r="G969" s="201"/>
      <c r="H969" s="201"/>
      <c r="I969" s="201"/>
      <c r="J969" s="201"/>
      <c r="K969" s="6"/>
      <c r="L969" s="6"/>
      <c r="M969" s="6"/>
    </row>
    <row r="970" spans="2:13" ht="12.75">
      <c r="B970" s="202" t="s">
        <v>64</v>
      </c>
      <c r="C970" s="170"/>
      <c r="D970" s="78"/>
      <c r="E970" s="78"/>
      <c r="F970" s="80"/>
      <c r="G970" s="203"/>
      <c r="H970" s="203"/>
      <c r="I970" s="203"/>
      <c r="J970" s="203"/>
      <c r="K970" s="6"/>
      <c r="L970" s="6"/>
      <c r="M970" s="6"/>
    </row>
    <row r="971" spans="2:13" ht="18.75" customHeight="1">
      <c r="B971" s="20" t="s">
        <v>394</v>
      </c>
      <c r="C971" s="84">
        <v>2321</v>
      </c>
      <c r="D971" s="21">
        <v>231000</v>
      </c>
      <c r="E971" s="21"/>
      <c r="F971" s="105">
        <f t="shared" si="66"/>
        <v>231000</v>
      </c>
      <c r="G971" s="199">
        <v>171000</v>
      </c>
      <c r="H971" s="199">
        <v>175000</v>
      </c>
      <c r="I971" s="199">
        <v>9735</v>
      </c>
      <c r="J971" s="199">
        <v>10920</v>
      </c>
      <c r="K971" s="6"/>
      <c r="L971" s="6"/>
      <c r="M971" s="6"/>
    </row>
    <row r="972" spans="2:13" ht="18.75" customHeight="1">
      <c r="B972" s="28" t="s">
        <v>338</v>
      </c>
      <c r="C972" s="62">
        <v>2322</v>
      </c>
      <c r="D972" s="22"/>
      <c r="E972" s="22"/>
      <c r="F972" s="104">
        <f t="shared" si="66"/>
        <v>0</v>
      </c>
      <c r="G972" s="201"/>
      <c r="H972" s="201"/>
      <c r="I972" s="201"/>
      <c r="J972" s="201"/>
      <c r="K972" s="6"/>
      <c r="L972" s="6"/>
      <c r="M972" s="6"/>
    </row>
    <row r="973" spans="2:13" ht="18.75" customHeight="1">
      <c r="B973" s="28" t="s">
        <v>377</v>
      </c>
      <c r="C973" s="62">
        <v>2323</v>
      </c>
      <c r="D973" s="22"/>
      <c r="E973" s="22"/>
      <c r="F973" s="104">
        <f t="shared" si="66"/>
        <v>0</v>
      </c>
      <c r="G973" s="201"/>
      <c r="H973" s="201"/>
      <c r="I973" s="201"/>
      <c r="J973" s="201"/>
      <c r="K973" s="6"/>
      <c r="L973" s="6"/>
      <c r="M973" s="6"/>
    </row>
    <row r="974" spans="2:13" ht="18.75" customHeight="1">
      <c r="B974" s="28" t="s">
        <v>402</v>
      </c>
      <c r="C974" s="62">
        <v>2324</v>
      </c>
      <c r="D974" s="22"/>
      <c r="E974" s="22"/>
      <c r="F974" s="104">
        <f t="shared" si="66"/>
        <v>0</v>
      </c>
      <c r="G974" s="201"/>
      <c r="H974" s="201"/>
      <c r="I974" s="201"/>
      <c r="J974" s="201"/>
      <c r="K974" s="6"/>
      <c r="L974" s="6"/>
      <c r="M974" s="6"/>
    </row>
    <row r="975" spans="2:13" ht="18.75" customHeight="1">
      <c r="B975" s="28" t="s">
        <v>395</v>
      </c>
      <c r="C975" s="62">
        <v>2326</v>
      </c>
      <c r="D975" s="22"/>
      <c r="E975" s="22"/>
      <c r="F975" s="104">
        <f t="shared" si="66"/>
        <v>0</v>
      </c>
      <c r="G975" s="201"/>
      <c r="H975" s="201"/>
      <c r="I975" s="201"/>
      <c r="J975" s="201"/>
      <c r="K975" s="6"/>
      <c r="L975" s="6"/>
      <c r="M975" s="6"/>
    </row>
    <row r="976" spans="2:13" ht="18.75" customHeight="1">
      <c r="B976" s="138" t="s">
        <v>339</v>
      </c>
      <c r="C976" s="62">
        <v>2320</v>
      </c>
      <c r="D976" s="104">
        <f>SUM(D971:D975)</f>
        <v>231000</v>
      </c>
      <c r="E976" s="104">
        <f>SUM(E971:E975)</f>
        <v>0</v>
      </c>
      <c r="F976" s="104">
        <f t="shared" si="66"/>
        <v>231000</v>
      </c>
      <c r="G976" s="116">
        <f>SUM(G971:G975)</f>
        <v>171000</v>
      </c>
      <c r="H976" s="116">
        <f>SUM(H971:H975)</f>
        <v>175000</v>
      </c>
      <c r="I976" s="116">
        <f>SUM(I971:I975)</f>
        <v>9735</v>
      </c>
      <c r="J976" s="116">
        <f>SUM(J971:J975)</f>
        <v>10920</v>
      </c>
      <c r="K976" s="6"/>
      <c r="L976" s="6"/>
      <c r="M976" s="6"/>
    </row>
    <row r="977" spans="2:13" ht="18.75" customHeight="1">
      <c r="B977" s="204" t="s">
        <v>65</v>
      </c>
      <c r="C977" s="29">
        <v>2330</v>
      </c>
      <c r="D977" s="68">
        <v>2420288</v>
      </c>
      <c r="E977" s="140"/>
      <c r="F977" s="104">
        <f t="shared" si="66"/>
        <v>2420288</v>
      </c>
      <c r="G977" s="222"/>
      <c r="H977" s="222"/>
      <c r="I977" s="222"/>
      <c r="J977" s="222"/>
      <c r="K977" s="6"/>
      <c r="L977" s="6"/>
      <c r="M977" s="6"/>
    </row>
    <row r="978" spans="2:13" ht="12.75">
      <c r="B978" s="202" t="s">
        <v>336</v>
      </c>
      <c r="C978" s="170"/>
      <c r="D978" s="78"/>
      <c r="E978" s="78"/>
      <c r="F978" s="80"/>
      <c r="G978" s="203"/>
      <c r="H978" s="203"/>
      <c r="I978" s="203"/>
      <c r="J978" s="203"/>
      <c r="K978" s="6"/>
      <c r="L978" s="6"/>
      <c r="M978" s="6"/>
    </row>
    <row r="979" spans="2:13" ht="18.75" customHeight="1">
      <c r="B979" s="20" t="s">
        <v>378</v>
      </c>
      <c r="C979" s="84">
        <v>2341</v>
      </c>
      <c r="D979" s="21"/>
      <c r="E979" s="21"/>
      <c r="F979" s="105">
        <f t="shared" si="66"/>
        <v>0</v>
      </c>
      <c r="G979" s="199"/>
      <c r="H979" s="199"/>
      <c r="I979" s="199"/>
      <c r="J979" s="199"/>
      <c r="K979" s="6"/>
      <c r="L979" s="141"/>
      <c r="M979" s="6"/>
    </row>
    <row r="980" spans="2:13" ht="18.75" customHeight="1">
      <c r="B980" s="20" t="s">
        <v>396</v>
      </c>
      <c r="C980" s="17">
        <v>2342</v>
      </c>
      <c r="D980" s="39"/>
      <c r="E980" s="21"/>
      <c r="F980" s="110">
        <f t="shared" si="66"/>
        <v>0</v>
      </c>
      <c r="G980" s="201"/>
      <c r="H980" s="201"/>
      <c r="I980" s="201"/>
      <c r="J980" s="201"/>
      <c r="K980" s="6"/>
      <c r="L980" s="6"/>
      <c r="M980" s="6"/>
    </row>
    <row r="981" spans="2:13" ht="18.75" customHeight="1">
      <c r="B981" s="20" t="s">
        <v>407</v>
      </c>
      <c r="C981" s="17">
        <v>2343</v>
      </c>
      <c r="D981" s="39"/>
      <c r="E981" s="22"/>
      <c r="F981" s="110">
        <f t="shared" si="66"/>
        <v>0</v>
      </c>
      <c r="G981" s="201"/>
      <c r="H981" s="201"/>
      <c r="I981" s="201"/>
      <c r="J981" s="201"/>
      <c r="K981" s="6"/>
      <c r="L981" s="6"/>
      <c r="M981" s="6"/>
    </row>
    <row r="982" spans="2:13" ht="18.75" customHeight="1">
      <c r="B982" s="20" t="s">
        <v>397</v>
      </c>
      <c r="C982" s="17">
        <v>2344</v>
      </c>
      <c r="D982" s="39"/>
      <c r="E982" s="22"/>
      <c r="F982" s="110">
        <f t="shared" si="66"/>
        <v>0</v>
      </c>
      <c r="G982" s="201"/>
      <c r="H982" s="201"/>
      <c r="I982" s="201"/>
      <c r="J982" s="201"/>
      <c r="K982" s="6"/>
      <c r="L982" s="6"/>
      <c r="M982" s="6"/>
    </row>
    <row r="983" spans="2:13" ht="18.75" customHeight="1">
      <c r="B983" s="20" t="s">
        <v>337</v>
      </c>
      <c r="C983" s="17">
        <v>2349</v>
      </c>
      <c r="D983" s="39"/>
      <c r="E983" s="22"/>
      <c r="F983" s="110">
        <f t="shared" si="66"/>
        <v>0</v>
      </c>
      <c r="G983" s="201"/>
      <c r="H983" s="201"/>
      <c r="I983" s="201"/>
      <c r="J983" s="201"/>
      <c r="K983" s="6"/>
      <c r="L983" s="6"/>
      <c r="M983" s="6"/>
    </row>
    <row r="984" spans="2:13" ht="18.75" customHeight="1">
      <c r="B984" s="205" t="s">
        <v>398</v>
      </c>
      <c r="C984" s="17">
        <v>2340</v>
      </c>
      <c r="D984" s="104">
        <f>SUM(D979:D983)</f>
        <v>0</v>
      </c>
      <c r="E984" s="104">
        <f>SUM(E979:E983)</f>
        <v>0</v>
      </c>
      <c r="F984" s="110">
        <f t="shared" si="66"/>
        <v>0</v>
      </c>
      <c r="G984" s="116">
        <f>SUM(G979:G983)</f>
        <v>0</v>
      </c>
      <c r="H984" s="116">
        <f>SUM(H979:H983)</f>
        <v>0</v>
      </c>
      <c r="I984" s="116">
        <f>SUM(I979:I983)</f>
        <v>0</v>
      </c>
      <c r="J984" s="116">
        <f>SUM(J979:J983)</f>
        <v>0</v>
      </c>
      <c r="K984" s="6"/>
      <c r="L984" s="6"/>
      <c r="M984" s="6"/>
    </row>
    <row r="985" spans="2:13" ht="18.75" customHeight="1">
      <c r="B985" s="16" t="s">
        <v>328</v>
      </c>
      <c r="C985" s="17">
        <v>2350</v>
      </c>
      <c r="D985" s="39"/>
      <c r="E985" s="22"/>
      <c r="F985" s="110">
        <f t="shared" si="66"/>
        <v>0</v>
      </c>
      <c r="G985" s="222"/>
      <c r="H985" s="222"/>
      <c r="I985" s="222"/>
      <c r="J985" s="222"/>
      <c r="K985" s="6"/>
      <c r="L985" s="6"/>
      <c r="M985" s="6"/>
    </row>
    <row r="986" spans="2:13" ht="18.75" customHeight="1">
      <c r="B986" s="16" t="s">
        <v>579</v>
      </c>
      <c r="C986" s="17">
        <v>2360</v>
      </c>
      <c r="D986" s="39">
        <v>3488201</v>
      </c>
      <c r="E986" s="22"/>
      <c r="F986" s="110">
        <f t="shared" si="66"/>
        <v>3488201</v>
      </c>
      <c r="G986" s="222"/>
      <c r="H986" s="222"/>
      <c r="I986" s="222"/>
      <c r="J986" s="222"/>
      <c r="K986" s="6"/>
      <c r="L986" s="6"/>
      <c r="M986" s="6"/>
    </row>
    <row r="987" spans="2:13" ht="18.75" customHeight="1">
      <c r="B987" s="204" t="s">
        <v>577</v>
      </c>
      <c r="C987" s="62">
        <v>2365</v>
      </c>
      <c r="D987" s="22">
        <v>31764030</v>
      </c>
      <c r="E987" s="22"/>
      <c r="F987" s="110">
        <f t="shared" si="66"/>
        <v>31764030</v>
      </c>
      <c r="G987" s="222"/>
      <c r="H987" s="222"/>
      <c r="I987" s="222"/>
      <c r="J987" s="222"/>
      <c r="K987" s="6"/>
      <c r="L987" s="6"/>
      <c r="M987" s="6"/>
    </row>
    <row r="988" spans="2:13" ht="18.75" customHeight="1">
      <c r="B988" s="16" t="s">
        <v>66</v>
      </c>
      <c r="C988" s="17">
        <v>2370</v>
      </c>
      <c r="D988" s="39"/>
      <c r="E988" s="223"/>
      <c r="F988" s="104">
        <f>ROUND(D988,2)</f>
        <v>0</v>
      </c>
      <c r="G988" s="222"/>
      <c r="H988" s="222"/>
      <c r="I988" s="222"/>
      <c r="J988" s="222"/>
      <c r="K988" s="6"/>
      <c r="L988" s="6"/>
      <c r="M988" s="6"/>
    </row>
    <row r="989" spans="2:13" ht="18.75" customHeight="1">
      <c r="B989" s="16" t="s">
        <v>329</v>
      </c>
      <c r="C989" s="17">
        <v>2380</v>
      </c>
      <c r="D989" s="68"/>
      <c r="E989" s="21"/>
      <c r="F989" s="110">
        <f t="shared" si="66"/>
        <v>0</v>
      </c>
      <c r="G989" s="222"/>
      <c r="H989" s="222"/>
      <c r="I989" s="222"/>
      <c r="J989" s="222"/>
      <c r="K989" s="6"/>
      <c r="L989" s="6"/>
      <c r="M989" s="6"/>
    </row>
    <row r="990" spans="2:13" ht="18.75" customHeight="1">
      <c r="B990" s="16" t="s">
        <v>437</v>
      </c>
      <c r="C990" s="17">
        <v>2390</v>
      </c>
      <c r="D990" s="68"/>
      <c r="E990" s="21"/>
      <c r="F990" s="110">
        <f t="shared" si="66"/>
        <v>0</v>
      </c>
      <c r="G990" s="222"/>
      <c r="H990" s="222"/>
      <c r="I990" s="222"/>
      <c r="J990" s="222"/>
      <c r="K990" s="6"/>
      <c r="L990" s="6"/>
      <c r="M990" s="6"/>
    </row>
    <row r="991" spans="2:13" ht="18.75" customHeight="1">
      <c r="B991" s="18" t="s">
        <v>627</v>
      </c>
      <c r="C991" s="17"/>
      <c r="D991" s="104">
        <f>ROUND(SUM(D968:D969)+SUM(D976:D977)+SUM(D984:D990),2)</f>
        <v>37903519</v>
      </c>
      <c r="E991" s="104">
        <f>ROUND(SUM(E968:E969)+SUM(E976:E977)+SUM(E984:E990),2)</f>
        <v>0</v>
      </c>
      <c r="F991" s="104">
        <f t="shared" si="66"/>
        <v>37903519</v>
      </c>
      <c r="G991" s="116">
        <f>+G968+G969+G976+G984</f>
        <v>171000</v>
      </c>
      <c r="H991" s="116">
        <f>+H968+H969+H976+H984</f>
        <v>175000</v>
      </c>
      <c r="I991" s="116">
        <f>+I968+I969+I976+I984</f>
        <v>9735</v>
      </c>
      <c r="J991" s="116">
        <f>+J968+J969+J976+J984</f>
        <v>10920</v>
      </c>
      <c r="K991" s="6"/>
      <c r="L991" s="6"/>
      <c r="M991" s="6"/>
    </row>
    <row r="992" spans="2:13" ht="12.75">
      <c r="B992" s="48"/>
      <c r="C992" s="206"/>
      <c r="D992" s="13"/>
      <c r="E992" s="13"/>
      <c r="F992" s="13"/>
      <c r="G992" s="9"/>
      <c r="H992" s="9"/>
      <c r="I992" s="9"/>
      <c r="K992" s="9"/>
      <c r="L992" s="9"/>
      <c r="M992" s="9"/>
    </row>
    <row r="993" spans="2:13" ht="12.75">
      <c r="B993" s="9" t="str">
        <f>CONCATENATE("[1]  Report carrying amount of total liability due within one year and due after one year on ",IF(G2="","",LOOKUP(G2,T2:T8,V2:V8)),", including discounts and premiums.")</f>
        <v>[1]  Report carrying amount of total liability due within one year and due after one year on June 30, 2017, including discounts and premiums.</v>
      </c>
      <c r="C993" s="9"/>
      <c r="D993" s="9"/>
      <c r="E993" s="9"/>
      <c r="F993" s="9"/>
      <c r="G993" s="9"/>
      <c r="H993" s="9"/>
      <c r="I993" s="9"/>
      <c r="K993" s="9"/>
      <c r="L993" s="9"/>
      <c r="M993" s="9"/>
    </row>
    <row r="994" spans="2:13" ht="12.75">
      <c r="B994" s="9"/>
      <c r="C994" s="9"/>
      <c r="D994" s="9"/>
      <c r="E994" s="9"/>
      <c r="F994" s="9"/>
      <c r="G994" s="9"/>
      <c r="H994" s="9"/>
      <c r="I994" s="9"/>
      <c r="K994" s="9"/>
      <c r="L994" s="9"/>
      <c r="M994" s="9"/>
    </row>
    <row r="995" spans="2:19" ht="12.75">
      <c r="B995" s="49" t="s">
        <v>6</v>
      </c>
      <c r="C995" s="9"/>
      <c r="D995" s="9"/>
      <c r="E995" s="9"/>
      <c r="F995" s="9"/>
      <c r="G995" s="9"/>
      <c r="H995" s="9"/>
      <c r="I995" s="9"/>
      <c r="K995" s="9"/>
      <c r="L995" s="9"/>
      <c r="M995" s="9"/>
      <c r="S995" s="239"/>
    </row>
    <row r="996" spans="2:19" ht="12.75">
      <c r="B996" s="9"/>
      <c r="C996" s="9"/>
      <c r="D996" s="9"/>
      <c r="E996" s="9"/>
      <c r="F996" s="9"/>
      <c r="G996" s="9"/>
      <c r="H996" s="9"/>
      <c r="I996" s="9"/>
      <c r="K996" s="9"/>
      <c r="L996" s="9"/>
      <c r="M996" s="9"/>
      <c r="S996" s="239"/>
    </row>
    <row r="997" spans="11:13" ht="12.75">
      <c r="K997" s="9"/>
      <c r="L997" s="9"/>
      <c r="M997" s="9"/>
    </row>
    <row r="998" spans="1:20" s="239" customFormat="1" ht="12.75">
      <c r="A998" s="9" t="s">
        <v>117</v>
      </c>
      <c r="B998" s="92" t="str">
        <f>$B$1</f>
        <v>DISTRICT SCHOOL BOARD OF OKEECHOBEE COUNTY</v>
      </c>
      <c r="C998" s="9"/>
      <c r="D998" s="41"/>
      <c r="E998" s="9"/>
      <c r="F998" s="9"/>
      <c r="G998" s="42"/>
      <c r="H998" s="49"/>
      <c r="I998" s="9"/>
      <c r="J998" s="1"/>
      <c r="K998" s="9"/>
      <c r="L998" s="9"/>
      <c r="M998" s="9"/>
      <c r="N998" s="1"/>
      <c r="O998" s="1"/>
      <c r="P998" s="1"/>
      <c r="Q998" s="1"/>
      <c r="R998" s="1"/>
      <c r="S998" s="1"/>
      <c r="T998" s="242"/>
    </row>
    <row r="999" spans="1:20" s="239" customFormat="1" ht="12.75">
      <c r="A999" s="1"/>
      <c r="B999" s="43" t="s">
        <v>300</v>
      </c>
      <c r="C999" s="9"/>
      <c r="D999" s="9"/>
      <c r="E999" s="9"/>
      <c r="F999" s="9"/>
      <c r="G999" s="9"/>
      <c r="H999" s="9"/>
      <c r="I999" s="9"/>
      <c r="J999" s="1"/>
      <c r="K999" s="9"/>
      <c r="L999" s="9"/>
      <c r="M999" s="9"/>
      <c r="N999" s="1"/>
      <c r="O999" s="1"/>
      <c r="P999" s="1"/>
      <c r="Q999" s="1"/>
      <c r="R999" s="1"/>
      <c r="S999" s="1"/>
      <c r="T999" s="242"/>
    </row>
    <row r="1000" spans="2:13" ht="12.75">
      <c r="B1000" s="43" t="s">
        <v>289</v>
      </c>
      <c r="C1000" s="9"/>
      <c r="D1000" s="41"/>
      <c r="E1000" s="9"/>
      <c r="F1000" s="9"/>
      <c r="G1000" s="9"/>
      <c r="H1000" s="9"/>
      <c r="I1000" s="42" t="s">
        <v>143</v>
      </c>
      <c r="K1000" s="9"/>
      <c r="L1000" s="9"/>
      <c r="M1000" s="9"/>
    </row>
    <row r="1001" spans="2:13" ht="12.75">
      <c r="B1001" s="210" t="str">
        <f>B4</f>
        <v>For the Fiscal Year Ended June 30, 2017</v>
      </c>
      <c r="C1001" s="9"/>
      <c r="D1001" s="9"/>
      <c r="E1001" s="9"/>
      <c r="F1001" s="9"/>
      <c r="G1001" s="9"/>
      <c r="H1001" s="9"/>
      <c r="I1001" s="42" t="s">
        <v>608</v>
      </c>
      <c r="K1001" s="9"/>
      <c r="L1001" s="9"/>
      <c r="M1001" s="9"/>
    </row>
    <row r="1002" spans="1:18" ht="12.75">
      <c r="A1002" s="239"/>
      <c r="B1002" s="236" t="s">
        <v>67</v>
      </c>
      <c r="C1002" s="364" t="s">
        <v>624</v>
      </c>
      <c r="D1002" s="240" t="s">
        <v>68</v>
      </c>
      <c r="E1002" s="240" t="s">
        <v>69</v>
      </c>
      <c r="F1002" s="240" t="s">
        <v>517</v>
      </c>
      <c r="G1002" s="240" t="s">
        <v>70</v>
      </c>
      <c r="H1002" s="234" t="s">
        <v>518</v>
      </c>
      <c r="I1002" s="234" t="s">
        <v>68</v>
      </c>
      <c r="J1002" s="241"/>
      <c r="K1002" s="241"/>
      <c r="L1002" s="241"/>
      <c r="M1002" s="239"/>
      <c r="N1002" s="239"/>
      <c r="O1002" s="239"/>
      <c r="P1002" s="239"/>
      <c r="Q1002" s="239"/>
      <c r="R1002" s="239"/>
    </row>
    <row r="1003" spans="1:18" ht="12.75">
      <c r="A1003" s="239"/>
      <c r="B1003" s="235" t="s">
        <v>71</v>
      </c>
      <c r="C1003" s="365"/>
      <c r="D1003" s="244">
        <f>IF(G2="","",LOOKUP(G2,T2:T8,U2:U8)-1)</f>
        <v>42551</v>
      </c>
      <c r="E1003" s="243" t="s">
        <v>611</v>
      </c>
      <c r="F1003" s="243" t="str">
        <f>IF(G2="","",LOOKUP(G2,T2:T8,W2:W8))</f>
        <v>2016-17</v>
      </c>
      <c r="G1003" s="243" t="str">
        <f>IF(G2="","",LOOKUP(G2,T2:T8,W2:W8))</f>
        <v>2016-17</v>
      </c>
      <c r="H1003" s="235" t="str">
        <f>IF(G2="","",LOOKUP(G2,T2:T8,W2:W8))</f>
        <v>2016-17</v>
      </c>
      <c r="I1003" s="245" t="str">
        <f>IF(G2="","",LOOKUP(G2,T2:T8,V2:V8))</f>
        <v>June 30, 2017</v>
      </c>
      <c r="J1003" s="241"/>
      <c r="K1003" s="241"/>
      <c r="L1003" s="241"/>
      <c r="M1003" s="239"/>
      <c r="N1003" s="239"/>
      <c r="O1003" s="239"/>
      <c r="P1003" s="239"/>
      <c r="Q1003" s="239"/>
      <c r="R1003" s="239"/>
    </row>
    <row r="1004" spans="2:12" ht="18.75" customHeight="1">
      <c r="B1004" s="16" t="s">
        <v>330</v>
      </c>
      <c r="C1004" s="45">
        <v>94740</v>
      </c>
      <c r="D1004" s="39"/>
      <c r="E1004" s="39"/>
      <c r="F1004" s="39">
        <v>6671828</v>
      </c>
      <c r="G1004" s="39">
        <v>6671828</v>
      </c>
      <c r="H1004" s="221"/>
      <c r="I1004" s="110">
        <f>ROUND(D1004-E1004+F1004-G1004,2)</f>
        <v>0</v>
      </c>
      <c r="J1004" s="6"/>
      <c r="K1004" s="6"/>
      <c r="L1004" s="6"/>
    </row>
    <row r="1005" spans="2:12" ht="18.75" customHeight="1">
      <c r="B1005" s="16" t="s">
        <v>511</v>
      </c>
      <c r="C1005" s="38">
        <v>90570</v>
      </c>
      <c r="D1005" s="39"/>
      <c r="E1005" s="39"/>
      <c r="F1005" s="39"/>
      <c r="G1005" s="39"/>
      <c r="H1005" s="221"/>
      <c r="I1005" s="110">
        <f>ROUND(D1005-E1005+F1005-G1005,2)</f>
        <v>0</v>
      </c>
      <c r="J1005" s="6"/>
      <c r="K1005" s="6"/>
      <c r="L1005" s="6"/>
    </row>
    <row r="1006" spans="2:12" ht="18.75" customHeight="1">
      <c r="B1006" s="16" t="s">
        <v>569</v>
      </c>
      <c r="C1006" s="38">
        <v>98250</v>
      </c>
      <c r="D1006" s="39">
        <v>2070.22</v>
      </c>
      <c r="E1006" s="39"/>
      <c r="F1006" s="39">
        <v>601607</v>
      </c>
      <c r="G1006" s="39">
        <v>603677.22</v>
      </c>
      <c r="H1006" s="221"/>
      <c r="I1006" s="110">
        <f>ROUND(D1006-E1006+F1006-G1006,2)</f>
        <v>0</v>
      </c>
      <c r="J1006" s="6"/>
      <c r="K1006" s="6"/>
      <c r="L1006" s="6"/>
    </row>
    <row r="1007" spans="2:12" ht="18.75" customHeight="1">
      <c r="B1007" s="16" t="s">
        <v>516</v>
      </c>
      <c r="C1007" s="45">
        <v>92040</v>
      </c>
      <c r="D1007" s="39">
        <v>8132.24</v>
      </c>
      <c r="E1007" s="39"/>
      <c r="F1007" s="22">
        <v>242175</v>
      </c>
      <c r="G1007" s="39">
        <v>200381.89</v>
      </c>
      <c r="H1007" s="221"/>
      <c r="I1007" s="110">
        <f>ROUND(D1007-E1007+F1007-G1007,2)</f>
        <v>49925.35</v>
      </c>
      <c r="J1007" s="6"/>
      <c r="K1007" s="6"/>
      <c r="L1007" s="6"/>
    </row>
    <row r="1008" spans="2:12" ht="18.75" customHeight="1">
      <c r="B1008" s="16" t="s">
        <v>519</v>
      </c>
      <c r="C1008" s="45">
        <v>90880</v>
      </c>
      <c r="D1008" s="39">
        <v>178929.92</v>
      </c>
      <c r="E1008" s="39"/>
      <c r="F1008" s="39">
        <v>494957</v>
      </c>
      <c r="G1008" s="39">
        <v>485632.99</v>
      </c>
      <c r="H1008" s="39"/>
      <c r="I1008" s="110">
        <f>ROUND(D1008-E1008+F1008-G1008-H1008,2)</f>
        <v>188253.93</v>
      </c>
      <c r="J1008" s="6"/>
      <c r="K1008" s="6"/>
      <c r="L1008" s="6"/>
    </row>
    <row r="1009" spans="2:12" ht="18.75" customHeight="1">
      <c r="B1009" s="16" t="s">
        <v>520</v>
      </c>
      <c r="C1009" s="45">
        <v>90881</v>
      </c>
      <c r="D1009" s="39">
        <v>14626.14</v>
      </c>
      <c r="E1009" s="39"/>
      <c r="F1009" s="39">
        <v>27906</v>
      </c>
      <c r="G1009" s="39">
        <v>25163.36</v>
      </c>
      <c r="H1009" s="39"/>
      <c r="I1009" s="110">
        <f>ROUND(D1009-E1009+F1009-G1009-H1009,2)</f>
        <v>17368.78</v>
      </c>
      <c r="J1009" s="6"/>
      <c r="K1009" s="6"/>
      <c r="L1009" s="6"/>
    </row>
    <row r="1010" spans="2:12" ht="18.75" customHeight="1">
      <c r="B1010" s="16" t="s">
        <v>72</v>
      </c>
      <c r="C1010" s="45">
        <v>97950</v>
      </c>
      <c r="D1010" s="39"/>
      <c r="E1010" s="39"/>
      <c r="F1010" s="39">
        <v>892.55</v>
      </c>
      <c r="G1010" s="39">
        <v>892.55</v>
      </c>
      <c r="H1010" s="221"/>
      <c r="I1010" s="110">
        <f>ROUND(D1010-E1010+F1010-G1010,2)</f>
        <v>0</v>
      </c>
      <c r="J1010" s="6"/>
      <c r="K1010" s="6"/>
      <c r="L1010" s="6"/>
    </row>
    <row r="1011" spans="2:12" ht="18.75" customHeight="1">
      <c r="B1011" s="16" t="s">
        <v>521</v>
      </c>
      <c r="C1011" s="45">
        <v>90800</v>
      </c>
      <c r="D1011" s="39"/>
      <c r="E1011" s="39"/>
      <c r="F1011" s="39">
        <v>379554</v>
      </c>
      <c r="G1011" s="39">
        <v>379554</v>
      </c>
      <c r="H1011" s="22"/>
      <c r="I1011" s="110">
        <f>ROUND(D1011-E1011+F1011-G1011-H1011,2)</f>
        <v>0</v>
      </c>
      <c r="J1011" s="6"/>
      <c r="K1011" s="6"/>
      <c r="L1011" s="6"/>
    </row>
    <row r="1012" spans="2:12" ht="18.75" customHeight="1">
      <c r="B1012" s="16" t="s">
        <v>522</v>
      </c>
      <c r="C1012" s="45">
        <v>90803</v>
      </c>
      <c r="D1012" s="39"/>
      <c r="E1012" s="39"/>
      <c r="F1012" s="39">
        <v>190414</v>
      </c>
      <c r="G1012" s="39">
        <v>190414</v>
      </c>
      <c r="H1012" s="39"/>
      <c r="I1012" s="110">
        <f>ROUND(D1012-E1012+F1012-G1012-H1012,2)</f>
        <v>0</v>
      </c>
      <c r="J1012" s="6"/>
      <c r="K1012" s="6"/>
      <c r="L1012" s="6"/>
    </row>
    <row r="1013" spans="2:12" ht="18.75" customHeight="1">
      <c r="B1013" s="16" t="s">
        <v>523</v>
      </c>
      <c r="C1013" s="45">
        <v>94030</v>
      </c>
      <c r="D1013" s="39"/>
      <c r="E1013" s="39"/>
      <c r="F1013" s="221"/>
      <c r="G1013" s="39"/>
      <c r="H1013" s="221"/>
      <c r="I1013" s="110">
        <f>ROUND(D1013-E1013+F1013-G1013,2)</f>
        <v>0</v>
      </c>
      <c r="J1013" s="6"/>
      <c r="K1013" s="6"/>
      <c r="L1013" s="6"/>
    </row>
    <row r="1014" spans="2:12" ht="18.75" customHeight="1">
      <c r="B1014" s="16" t="s">
        <v>404</v>
      </c>
      <c r="C1014" s="45">
        <v>90830</v>
      </c>
      <c r="D1014" s="39"/>
      <c r="E1014" s="39"/>
      <c r="F1014" s="39">
        <v>1645278</v>
      </c>
      <c r="G1014" s="39">
        <v>1645278</v>
      </c>
      <c r="H1014" s="22"/>
      <c r="I1014" s="110">
        <f>ROUND(D1014-E1014+F1014-G1014-H1014,2)</f>
        <v>0</v>
      </c>
      <c r="J1014" s="6"/>
      <c r="K1014" s="6"/>
      <c r="L1014" s="6"/>
    </row>
    <row r="1015" spans="2:12" ht="18.75" customHeight="1">
      <c r="B1015" s="16" t="s">
        <v>524</v>
      </c>
      <c r="C1015" s="45">
        <v>91280</v>
      </c>
      <c r="D1015" s="39"/>
      <c r="E1015" s="39"/>
      <c r="F1015" s="22">
        <v>1968870</v>
      </c>
      <c r="G1015" s="39">
        <v>1968870</v>
      </c>
      <c r="H1015" s="39"/>
      <c r="I1015" s="110">
        <f>ROUND(D1015-E1015+F1015-G1015-H1015,2)</f>
        <v>0</v>
      </c>
      <c r="J1015" s="6"/>
      <c r="K1015" s="6"/>
      <c r="L1015" s="6"/>
    </row>
    <row r="1016" spans="2:12" ht="18.75" customHeight="1">
      <c r="B1016" s="16" t="s">
        <v>417</v>
      </c>
      <c r="C1016" s="45">
        <v>97580</v>
      </c>
      <c r="D1016" s="39">
        <v>1069.99</v>
      </c>
      <c r="E1016" s="39"/>
      <c r="F1016" s="39">
        <v>106670</v>
      </c>
      <c r="G1016" s="39">
        <v>106670.23</v>
      </c>
      <c r="H1016" s="221"/>
      <c r="I1016" s="110">
        <f>ROUND(D1016-E1016+F1016-G1016,2)</f>
        <v>1069.76</v>
      </c>
      <c r="J1016" s="6"/>
      <c r="K1016" s="6"/>
      <c r="L1016" s="6"/>
    </row>
    <row r="1017" spans="2:12" ht="18.75" customHeight="1">
      <c r="B1017" s="16" t="s">
        <v>149</v>
      </c>
      <c r="C1017" s="45">
        <v>96440</v>
      </c>
      <c r="D1017" s="39"/>
      <c r="E1017" s="39"/>
      <c r="F1017" s="39">
        <v>127122.48</v>
      </c>
      <c r="G1017" s="39">
        <v>127122.48</v>
      </c>
      <c r="H1017" s="221"/>
      <c r="I1017" s="110">
        <f>ROUND(D1017-E1017+F1017-G1017,2)</f>
        <v>0</v>
      </c>
      <c r="J1017" s="6"/>
      <c r="K1017" s="6"/>
      <c r="L1017" s="6"/>
    </row>
    <row r="1018" spans="2:12" ht="18.75" customHeight="1">
      <c r="B1018" s="16" t="s">
        <v>150</v>
      </c>
      <c r="C1018" s="45">
        <v>96441</v>
      </c>
      <c r="D1018" s="39"/>
      <c r="E1018" s="39"/>
      <c r="F1018" s="39"/>
      <c r="G1018" s="39"/>
      <c r="H1018" s="221"/>
      <c r="I1018" s="110">
        <f>+D1018-E1018+F1018-G1018</f>
        <v>0</v>
      </c>
      <c r="J1018" s="6"/>
      <c r="K1018" s="6"/>
      <c r="L1018" s="6"/>
    </row>
    <row r="1019" ht="12.75"/>
    <row r="1020" spans="2:13" ht="12.75">
      <c r="B1020" s="49" t="s">
        <v>614</v>
      </c>
      <c r="C1020" s="9"/>
      <c r="D1020" s="9"/>
      <c r="E1020" s="9"/>
      <c r="F1020" s="9"/>
      <c r="G1020" s="9"/>
      <c r="H1020" s="9"/>
      <c r="I1020" s="9"/>
      <c r="K1020" s="6"/>
      <c r="L1020" s="6"/>
      <c r="M1020" s="6"/>
    </row>
    <row r="1021" spans="2:13" ht="12.75">
      <c r="B1021" s="49" t="s">
        <v>525</v>
      </c>
      <c r="C1021" s="9"/>
      <c r="D1021" s="9"/>
      <c r="E1021" s="9"/>
      <c r="F1021" s="9"/>
      <c r="G1021" s="9"/>
      <c r="H1021" s="9"/>
      <c r="I1021" s="9"/>
      <c r="K1021" s="6"/>
      <c r="L1021" s="6"/>
      <c r="M1021" s="6"/>
    </row>
    <row r="1022" spans="2:13" ht="12.75">
      <c r="B1022" s="1" t="s">
        <v>528</v>
      </c>
      <c r="C1022" s="9"/>
      <c r="D1022" s="9"/>
      <c r="E1022" s="9"/>
      <c r="F1022" s="48"/>
      <c r="G1022" s="46"/>
      <c r="H1022" s="9"/>
      <c r="I1022" s="9"/>
      <c r="K1022" s="6"/>
      <c r="L1022" s="6"/>
      <c r="M1022" s="6"/>
    </row>
    <row r="1023" spans="2:13" ht="12.75">
      <c r="B1023" s="49" t="s">
        <v>628</v>
      </c>
      <c r="C1023" s="9"/>
      <c r="D1023" s="9"/>
      <c r="E1023" s="9"/>
      <c r="F1023" s="9"/>
      <c r="G1023" s="9"/>
      <c r="H1023" s="9"/>
      <c r="I1023" s="9"/>
      <c r="K1023" s="6"/>
      <c r="L1023" s="6"/>
      <c r="M1023" s="6"/>
    </row>
    <row r="1024" spans="2:13" ht="12.75">
      <c r="B1024" s="49" t="s">
        <v>529</v>
      </c>
      <c r="C1024" s="9"/>
      <c r="D1024" s="9"/>
      <c r="E1024" s="9"/>
      <c r="F1024" s="9"/>
      <c r="G1024" s="9"/>
      <c r="H1024" s="9"/>
      <c r="I1024" s="9"/>
      <c r="K1024" s="6"/>
      <c r="L1024" s="6"/>
      <c r="M1024" s="6"/>
    </row>
    <row r="1025" spans="2:13" ht="12.75">
      <c r="B1025" s="49"/>
      <c r="C1025" s="9"/>
      <c r="D1025" s="9"/>
      <c r="E1025" s="9"/>
      <c r="F1025" s="9"/>
      <c r="G1025" s="9"/>
      <c r="H1025" s="9"/>
      <c r="I1025" s="9"/>
      <c r="K1025" s="6"/>
      <c r="L1025" s="6"/>
      <c r="M1025" s="6"/>
    </row>
    <row r="1026" spans="2:13" ht="12.75">
      <c r="B1026" s="49" t="s">
        <v>21</v>
      </c>
      <c r="K1026" s="6"/>
      <c r="L1026" s="6"/>
      <c r="M1026" s="6"/>
    </row>
    <row r="1027" spans="2:13" ht="12.75">
      <c r="B1027" s="49"/>
      <c r="K1027" s="6"/>
      <c r="L1027" s="6"/>
      <c r="M1027" s="6"/>
    </row>
    <row r="1028" spans="2:13" ht="12.75">
      <c r="B1028" s="49"/>
      <c r="K1028" s="6"/>
      <c r="L1028" s="6"/>
      <c r="M1028" s="6"/>
    </row>
    <row r="1029" spans="1:14" ht="12.75">
      <c r="A1029" s="9" t="s">
        <v>118</v>
      </c>
      <c r="B1029" s="92" t="str">
        <f>$B$1</f>
        <v>DISTRICT SCHOOL BOARD OF OKEECHOBEE COUNTY</v>
      </c>
      <c r="C1029" s="40"/>
      <c r="D1029" s="41"/>
      <c r="E1029" s="42"/>
      <c r="F1029" s="42"/>
      <c r="L1029" s="6"/>
      <c r="M1029" s="6"/>
      <c r="N1029" s="6"/>
    </row>
    <row r="1030" spans="2:14" ht="12.75">
      <c r="B1030" s="43" t="s">
        <v>119</v>
      </c>
      <c r="C1030" s="40"/>
      <c r="D1030" s="9"/>
      <c r="E1030" s="42"/>
      <c r="F1030" s="42"/>
      <c r="H1030" s="42" t="s">
        <v>284</v>
      </c>
      <c r="L1030" s="6"/>
      <c r="M1030" s="6"/>
      <c r="N1030" s="6"/>
    </row>
    <row r="1031" spans="2:14" ht="12.75">
      <c r="B1031" s="210" t="str">
        <f>B4</f>
        <v>For the Fiscal Year Ended June 30, 2017</v>
      </c>
      <c r="C1031" s="40"/>
      <c r="D1031" s="9"/>
      <c r="E1031" s="42"/>
      <c r="F1031" s="42"/>
      <c r="H1031" s="42" t="s">
        <v>609</v>
      </c>
      <c r="L1031" s="6"/>
      <c r="M1031" s="6"/>
      <c r="N1031" s="6"/>
    </row>
    <row r="1032" spans="2:14" ht="26.25">
      <c r="B1032" s="266"/>
      <c r="C1032" s="386" t="s">
        <v>571</v>
      </c>
      <c r="D1032" s="7" t="s">
        <v>268</v>
      </c>
      <c r="E1032" s="7" t="s">
        <v>550</v>
      </c>
      <c r="F1032" s="7" t="s">
        <v>309</v>
      </c>
      <c r="G1032" s="7" t="s">
        <v>643</v>
      </c>
      <c r="H1032" s="328"/>
      <c r="L1032" s="6"/>
      <c r="M1032" s="6"/>
      <c r="N1032" s="6"/>
    </row>
    <row r="1033" spans="2:14" ht="12.75">
      <c r="B1033" s="18"/>
      <c r="C1033" s="387"/>
      <c r="D1033" s="38">
        <v>100</v>
      </c>
      <c r="E1033" s="38">
        <v>410</v>
      </c>
      <c r="F1033" s="38">
        <v>420</v>
      </c>
      <c r="G1033" s="38">
        <v>434</v>
      </c>
      <c r="H1033" s="329" t="s">
        <v>116</v>
      </c>
      <c r="L1033" s="6"/>
      <c r="M1033" s="6"/>
      <c r="N1033" s="6"/>
    </row>
    <row r="1034" spans="2:14" ht="12.75">
      <c r="B1034" s="15" t="s">
        <v>644</v>
      </c>
      <c r="C1034" s="44"/>
      <c r="D1034" s="259"/>
      <c r="E1034" s="74"/>
      <c r="F1034" s="74"/>
      <c r="G1034" s="259"/>
      <c r="H1034" s="330"/>
      <c r="L1034" s="6"/>
      <c r="M1034" s="6"/>
      <c r="N1034" s="6"/>
    </row>
    <row r="1035" spans="2:14" ht="20.25" customHeight="1">
      <c r="B1035" s="18" t="s">
        <v>645</v>
      </c>
      <c r="C1035" s="331">
        <v>380</v>
      </c>
      <c r="D1035" s="198"/>
      <c r="E1035" s="198"/>
      <c r="F1035" s="198"/>
      <c r="G1035" s="198"/>
      <c r="H1035" s="332">
        <f aca="true" t="shared" si="67" ref="H1035:H1049">ROUND(SUM(D1035:G1035),2)</f>
        <v>0</v>
      </c>
      <c r="L1035" s="6"/>
      <c r="M1035" s="6"/>
      <c r="N1035" s="6"/>
    </row>
    <row r="1036" spans="2:14" ht="20.25" customHeight="1">
      <c r="B1036" s="16" t="s">
        <v>670</v>
      </c>
      <c r="C1036" s="267">
        <v>380</v>
      </c>
      <c r="D1036" s="198"/>
      <c r="E1036" s="198"/>
      <c r="F1036" s="198"/>
      <c r="G1036" s="198"/>
      <c r="H1036" s="332">
        <f t="shared" si="67"/>
        <v>0</v>
      </c>
      <c r="I1036" s="363">
        <v>7900</v>
      </c>
      <c r="J1036" s="362" t="s">
        <v>260</v>
      </c>
      <c r="L1036" s="6"/>
      <c r="M1036" s="6"/>
      <c r="N1036" s="6"/>
    </row>
    <row r="1037" spans="2:8" ht="20.25" customHeight="1">
      <c r="B1037" s="333" t="s">
        <v>646</v>
      </c>
      <c r="C1037" s="334">
        <v>411</v>
      </c>
      <c r="D1037" s="198"/>
      <c r="E1037" s="198"/>
      <c r="F1037" s="198"/>
      <c r="G1037" s="198"/>
      <c r="H1037" s="332">
        <f t="shared" si="67"/>
        <v>0</v>
      </c>
    </row>
    <row r="1038" spans="2:10" ht="20.25" customHeight="1">
      <c r="B1038" s="268" t="s">
        <v>656</v>
      </c>
      <c r="C1038" s="45">
        <v>411</v>
      </c>
      <c r="D1038" s="198"/>
      <c r="E1038" s="301"/>
      <c r="F1038" s="301"/>
      <c r="G1038" s="198"/>
      <c r="H1038" s="332">
        <f t="shared" si="67"/>
        <v>0</v>
      </c>
      <c r="I1038" s="363">
        <v>7900</v>
      </c>
      <c r="J1038" s="362" t="s">
        <v>260</v>
      </c>
    </row>
    <row r="1039" spans="2:8" ht="20.25" customHeight="1">
      <c r="B1039" s="18" t="s">
        <v>647</v>
      </c>
      <c r="C1039" s="335">
        <v>421</v>
      </c>
      <c r="D1039" s="198">
        <v>5129.24</v>
      </c>
      <c r="E1039" s="198"/>
      <c r="F1039" s="198"/>
      <c r="G1039" s="198"/>
      <c r="H1039" s="332">
        <f t="shared" si="67"/>
        <v>5129.24</v>
      </c>
    </row>
    <row r="1040" spans="2:10" ht="20.25" customHeight="1">
      <c r="B1040" s="16" t="s">
        <v>657</v>
      </c>
      <c r="C1040" s="45">
        <v>421</v>
      </c>
      <c r="D1040" s="198">
        <v>5129.24</v>
      </c>
      <c r="E1040" s="198"/>
      <c r="F1040" s="198"/>
      <c r="G1040" s="198"/>
      <c r="H1040" s="332">
        <f t="shared" si="67"/>
        <v>5129.24</v>
      </c>
      <c r="I1040" s="363">
        <v>7900</v>
      </c>
      <c r="J1040" s="362" t="s">
        <v>260</v>
      </c>
    </row>
    <row r="1041" spans="2:8" ht="20.25" customHeight="1">
      <c r="B1041" s="18" t="s">
        <v>648</v>
      </c>
      <c r="C1041" s="335">
        <v>430</v>
      </c>
      <c r="D1041" s="198">
        <v>1113877.77</v>
      </c>
      <c r="E1041" s="198"/>
      <c r="F1041" s="198"/>
      <c r="G1041" s="198"/>
      <c r="H1041" s="332">
        <f t="shared" si="67"/>
        <v>1113877.77</v>
      </c>
    </row>
    <row r="1042" spans="2:10" ht="20.25" customHeight="1">
      <c r="B1042" s="16" t="s">
        <v>658</v>
      </c>
      <c r="C1042" s="45">
        <v>430</v>
      </c>
      <c r="D1042" s="198">
        <v>1096995.97</v>
      </c>
      <c r="E1042" s="198"/>
      <c r="F1042" s="198"/>
      <c r="G1042" s="198"/>
      <c r="H1042" s="332">
        <f t="shared" si="67"/>
        <v>1096995.97</v>
      </c>
      <c r="I1042" s="363">
        <v>7900</v>
      </c>
      <c r="J1042" s="362" t="s">
        <v>260</v>
      </c>
    </row>
    <row r="1043" spans="2:8" ht="20.25" customHeight="1">
      <c r="B1043" s="18" t="s">
        <v>649</v>
      </c>
      <c r="C1043" s="335">
        <v>440</v>
      </c>
      <c r="D1043" s="198"/>
      <c r="E1043" s="198"/>
      <c r="F1043" s="198"/>
      <c r="G1043" s="198"/>
      <c r="H1043" s="332">
        <f t="shared" si="67"/>
        <v>0</v>
      </c>
    </row>
    <row r="1044" spans="2:10" ht="20.25" customHeight="1">
      <c r="B1044" s="16" t="s">
        <v>659</v>
      </c>
      <c r="C1044" s="45">
        <v>440</v>
      </c>
      <c r="D1044" s="198"/>
      <c r="E1044" s="198"/>
      <c r="F1044" s="198"/>
      <c r="G1044" s="198"/>
      <c r="H1044" s="332">
        <f t="shared" si="67"/>
        <v>0</v>
      </c>
      <c r="I1044" s="363">
        <v>7900</v>
      </c>
      <c r="J1044" s="362" t="s">
        <v>260</v>
      </c>
    </row>
    <row r="1045" spans="2:8" ht="20.25" customHeight="1">
      <c r="B1045" s="18" t="s">
        <v>650</v>
      </c>
      <c r="C1045" s="335">
        <v>450</v>
      </c>
      <c r="D1045" s="198">
        <v>9464.88</v>
      </c>
      <c r="E1045" s="198"/>
      <c r="F1045" s="198"/>
      <c r="G1045" s="198"/>
      <c r="H1045" s="332">
        <f t="shared" si="67"/>
        <v>9464.88</v>
      </c>
    </row>
    <row r="1046" spans="2:10" ht="20.25" customHeight="1">
      <c r="B1046" s="16" t="s">
        <v>660</v>
      </c>
      <c r="C1046" s="45">
        <v>450</v>
      </c>
      <c r="D1046" s="198">
        <v>8617.8</v>
      </c>
      <c r="E1046" s="198"/>
      <c r="F1046" s="198"/>
      <c r="G1046" s="198"/>
      <c r="H1046" s="332">
        <f t="shared" si="67"/>
        <v>8617.8</v>
      </c>
      <c r="I1046" s="363">
        <v>7900</v>
      </c>
      <c r="J1046" s="362" t="s">
        <v>260</v>
      </c>
    </row>
    <row r="1047" spans="2:8" ht="20.25" customHeight="1">
      <c r="B1047" s="18" t="s">
        <v>651</v>
      </c>
      <c r="C1047" s="335">
        <v>490</v>
      </c>
      <c r="D1047" s="198"/>
      <c r="E1047" s="198"/>
      <c r="F1047" s="198"/>
      <c r="G1047" s="198"/>
      <c r="H1047" s="332">
        <f t="shared" si="67"/>
        <v>0</v>
      </c>
    </row>
    <row r="1048" spans="2:10" ht="20.25" customHeight="1">
      <c r="B1048" s="16" t="s">
        <v>661</v>
      </c>
      <c r="C1048" s="45">
        <v>490</v>
      </c>
      <c r="D1048" s="198"/>
      <c r="E1048" s="198"/>
      <c r="F1048" s="198"/>
      <c r="G1048" s="198"/>
      <c r="H1048" s="332">
        <f t="shared" si="67"/>
        <v>0</v>
      </c>
      <c r="I1048" s="363">
        <v>7900</v>
      </c>
      <c r="J1048" s="362" t="s">
        <v>260</v>
      </c>
    </row>
    <row r="1049" spans="2:10" ht="20.25" customHeight="1">
      <c r="B1049" s="336" t="s">
        <v>662</v>
      </c>
      <c r="C1049" s="45"/>
      <c r="D1049" s="110">
        <f>D1036+D1038+D1040+D1042+D1044+D1046+D1048</f>
        <v>1110743.01</v>
      </c>
      <c r="E1049" s="110">
        <f>E1036+E1038+E1040+E1042+E1044+E1046+E1048</f>
        <v>0</v>
      </c>
      <c r="F1049" s="110">
        <f>F1036+F1038+F1040+F1042+F1044+F1046+F1048</f>
        <v>0</v>
      </c>
      <c r="G1049" s="110">
        <f>G1036+G1038+G1040+G1042+G1044+G1046+G1048</f>
        <v>0</v>
      </c>
      <c r="H1049" s="332">
        <f t="shared" si="67"/>
        <v>1110743.01</v>
      </c>
      <c r="I1049" s="363">
        <v>7999</v>
      </c>
      <c r="J1049" s="362" t="s">
        <v>260</v>
      </c>
    </row>
    <row r="1050" spans="2:10" ht="20.25" customHeight="1">
      <c r="B1050" s="81" t="s">
        <v>652</v>
      </c>
      <c r="C1050" s="337"/>
      <c r="D1050" s="109">
        <f>D1035+D1037+D1039+D1041+D1043+D1045+D1047</f>
        <v>1128471.89</v>
      </c>
      <c r="E1050" s="109">
        <f>E1035+E1037+E1039+E1041+E1043+E1045+E1047</f>
        <v>0</v>
      </c>
      <c r="F1050" s="109">
        <f>F1035+F1037+F1039+F1041+F1043+F1045+F1047</f>
        <v>0</v>
      </c>
      <c r="G1050" s="109">
        <f>G1035+G1037+G1039+G1041+G1043+G1045+G1047</f>
        <v>0</v>
      </c>
      <c r="H1050" s="338">
        <f>ROUND(SUM(D1050:G1050),2)</f>
        <v>1128471.89</v>
      </c>
      <c r="I1050" s="363">
        <v>7000</v>
      </c>
      <c r="J1050" s="362" t="s">
        <v>260</v>
      </c>
    </row>
    <row r="1051" spans="2:8" ht="18" customHeight="1">
      <c r="B1051" s="270" t="s">
        <v>408</v>
      </c>
      <c r="C1051" s="271"/>
      <c r="D1051" s="80"/>
      <c r="E1051" s="80"/>
      <c r="F1051" s="80"/>
      <c r="G1051" s="80"/>
      <c r="H1051" s="339"/>
    </row>
    <row r="1052" spans="2:8" ht="17.25" customHeight="1">
      <c r="B1052" s="272" t="s">
        <v>653</v>
      </c>
      <c r="C1052" s="273"/>
      <c r="D1052" s="72"/>
      <c r="E1052" s="72"/>
      <c r="F1052" s="72"/>
      <c r="G1052" s="72"/>
      <c r="H1052" s="340"/>
    </row>
    <row r="1053" spans="2:8" ht="19.5" customHeight="1">
      <c r="B1053" s="16" t="s">
        <v>335</v>
      </c>
      <c r="C1053" s="274">
        <v>412</v>
      </c>
      <c r="D1053" s="301"/>
      <c r="E1053" s="341"/>
      <c r="F1053" s="301"/>
      <c r="G1053" s="301"/>
      <c r="H1053" s="332">
        <f aca="true" t="shared" si="68" ref="H1053:H1058">ROUND(SUM(D1053:G1053),2)</f>
        <v>0</v>
      </c>
    </row>
    <row r="1054" spans="2:8" ht="20.25" customHeight="1">
      <c r="B1054" s="16" t="s">
        <v>400</v>
      </c>
      <c r="C1054" s="274">
        <v>422</v>
      </c>
      <c r="D1054" s="301"/>
      <c r="E1054" s="341"/>
      <c r="F1054" s="301"/>
      <c r="G1054" s="301"/>
      <c r="H1054" s="332">
        <f t="shared" si="68"/>
        <v>0</v>
      </c>
    </row>
    <row r="1055" spans="2:10" ht="20.25" customHeight="1">
      <c r="B1055" s="16" t="s">
        <v>154</v>
      </c>
      <c r="C1055" s="274">
        <v>450</v>
      </c>
      <c r="D1055" s="301">
        <v>287.07</v>
      </c>
      <c r="E1055" s="341"/>
      <c r="F1055" s="301"/>
      <c r="G1055" s="301"/>
      <c r="H1055" s="332">
        <f t="shared" si="68"/>
        <v>287.07</v>
      </c>
      <c r="I1055" s="363">
        <v>7800</v>
      </c>
      <c r="J1055" s="362" t="s">
        <v>260</v>
      </c>
    </row>
    <row r="1056" spans="2:8" ht="20.25" customHeight="1">
      <c r="B1056" s="204" t="s">
        <v>654</v>
      </c>
      <c r="C1056" s="275">
        <v>460</v>
      </c>
      <c r="D1056" s="130">
        <v>373416.6</v>
      </c>
      <c r="E1056" s="342"/>
      <c r="F1056" s="130"/>
      <c r="G1056" s="130"/>
      <c r="H1056" s="338">
        <f t="shared" si="68"/>
        <v>373416.6</v>
      </c>
    </row>
    <row r="1057" spans="2:8" ht="20.25" customHeight="1">
      <c r="B1057" s="16" t="s">
        <v>399</v>
      </c>
      <c r="C1057" s="45">
        <v>540</v>
      </c>
      <c r="D1057" s="198">
        <v>7112.83</v>
      </c>
      <c r="E1057" s="343"/>
      <c r="F1057" s="198"/>
      <c r="G1057" s="198"/>
      <c r="H1057" s="332">
        <f t="shared" si="68"/>
        <v>7112.83</v>
      </c>
    </row>
    <row r="1058" spans="2:8" ht="20.25" customHeight="1">
      <c r="B1058" s="81" t="s">
        <v>153</v>
      </c>
      <c r="C1058" s="269" t="s">
        <v>655</v>
      </c>
      <c r="D1058" s="104">
        <f>ROUND(SUM(D1053:D1057),2)</f>
        <v>380816.5</v>
      </c>
      <c r="E1058" s="344"/>
      <c r="F1058" s="109">
        <f>ROUND(SUM(F1053:F1057),2)</f>
        <v>0</v>
      </c>
      <c r="G1058" s="109">
        <f>ROUND(SUM(G1053:G1057),2)</f>
        <v>0</v>
      </c>
      <c r="H1058" s="338">
        <f t="shared" si="68"/>
        <v>380816.5</v>
      </c>
    </row>
    <row r="1059" spans="2:8" ht="18.75" customHeight="1">
      <c r="B1059" s="48"/>
      <c r="C1059" s="46"/>
      <c r="D1059" s="47"/>
      <c r="E1059" s="276"/>
      <c r="F1059" s="276"/>
      <c r="G1059" s="47"/>
      <c r="H1059" s="345"/>
    </row>
    <row r="1060" spans="2:8" ht="26.25">
      <c r="B1060" s="266"/>
      <c r="C1060" s="386" t="s">
        <v>571</v>
      </c>
      <c r="D1060" s="277" t="s">
        <v>268</v>
      </c>
      <c r="E1060" s="7" t="s">
        <v>309</v>
      </c>
      <c r="F1060" s="7" t="s">
        <v>643</v>
      </c>
      <c r="G1060" s="277" t="s">
        <v>310</v>
      </c>
      <c r="H1060" s="328"/>
    </row>
    <row r="1061" spans="2:8" ht="18.75" customHeight="1">
      <c r="B1061" s="278"/>
      <c r="C1061" s="387"/>
      <c r="D1061" s="279">
        <v>100</v>
      </c>
      <c r="E1061" s="38">
        <v>420</v>
      </c>
      <c r="F1061" s="38">
        <v>434</v>
      </c>
      <c r="G1061" s="280" t="s">
        <v>311</v>
      </c>
      <c r="H1061" s="329" t="s">
        <v>116</v>
      </c>
    </row>
    <row r="1062" spans="2:8" ht="18.75" customHeight="1">
      <c r="B1062" s="15" t="s">
        <v>155</v>
      </c>
      <c r="C1062" s="281"/>
      <c r="D1062" s="71"/>
      <c r="E1062" s="71"/>
      <c r="F1062" s="71"/>
      <c r="G1062" s="71"/>
      <c r="H1062" s="339"/>
    </row>
    <row r="1063" spans="2:8" ht="16.5" customHeight="1">
      <c r="B1063" s="15" t="s">
        <v>156</v>
      </c>
      <c r="C1063" s="281"/>
      <c r="D1063" s="71"/>
      <c r="E1063" s="71"/>
      <c r="F1063" s="71"/>
      <c r="G1063" s="71"/>
      <c r="H1063" s="346"/>
    </row>
    <row r="1064" spans="2:8" ht="12.75">
      <c r="B1064" s="16" t="s">
        <v>157</v>
      </c>
      <c r="C1064" s="45">
        <v>651</v>
      </c>
      <c r="D1064" s="198"/>
      <c r="E1064" s="198"/>
      <c r="F1064" s="198"/>
      <c r="G1064" s="198"/>
      <c r="H1064" s="332">
        <f>ROUND(SUM(D1064:G1064),2)</f>
        <v>0</v>
      </c>
    </row>
    <row r="1065" spans="2:8" ht="12.75">
      <c r="B1065" s="10"/>
      <c r="C1065" s="347"/>
      <c r="D1065" s="276"/>
      <c r="E1065" s="276"/>
      <c r="F1065" s="276"/>
      <c r="G1065" s="276"/>
      <c r="H1065" s="345"/>
    </row>
    <row r="1066" spans="2:8" ht="12.75">
      <c r="B1066" s="48" t="s">
        <v>6</v>
      </c>
      <c r="C1066" s="347"/>
      <c r="D1066" s="276"/>
      <c r="E1066" s="276"/>
      <c r="F1066" s="276"/>
      <c r="G1066" s="276"/>
      <c r="H1066" s="345"/>
    </row>
    <row r="1067" spans="1:10" ht="12.75">
      <c r="A1067" s="6"/>
      <c r="B1067" s="6"/>
      <c r="C1067" s="6"/>
      <c r="D1067" s="6"/>
      <c r="E1067" s="6"/>
      <c r="F1067" s="6"/>
      <c r="G1067" s="6"/>
      <c r="H1067" s="6"/>
      <c r="I1067" s="6"/>
      <c r="J1067" s="6"/>
    </row>
    <row r="1068" spans="6:10" ht="12.75">
      <c r="F1068" s="6"/>
      <c r="G1068" s="6"/>
      <c r="H1068" s="6"/>
      <c r="I1068" s="6"/>
      <c r="J1068" s="6"/>
    </row>
    <row r="1069" spans="1:11" ht="12.75">
      <c r="A1069" s="9" t="s">
        <v>148</v>
      </c>
      <c r="B1069" s="92" t="str">
        <f>$B$1</f>
        <v>DISTRICT SCHOOL BOARD OF OKEECHOBEE COUNTY</v>
      </c>
      <c r="C1069" s="40"/>
      <c r="D1069" s="41"/>
      <c r="E1069" s="42"/>
      <c r="F1069" s="42"/>
      <c r="G1069" s="6"/>
      <c r="H1069" s="6"/>
      <c r="I1069" s="6"/>
      <c r="J1069" s="6"/>
      <c r="K1069" s="6"/>
    </row>
    <row r="1070" spans="2:8" ht="12.75">
      <c r="B1070" s="43" t="s">
        <v>119</v>
      </c>
      <c r="C1070" s="40"/>
      <c r="D1070" s="9"/>
      <c r="E1070" s="42"/>
      <c r="F1070" s="42"/>
      <c r="H1070" s="42" t="s">
        <v>284</v>
      </c>
    </row>
    <row r="1071" spans="2:8" ht="12.75">
      <c r="B1071" s="210" t="str">
        <f>B4</f>
        <v>For the Fiscal Year Ended June 30, 2017</v>
      </c>
      <c r="C1071" s="40"/>
      <c r="D1071" s="9"/>
      <c r="E1071" s="42"/>
      <c r="F1071" s="42"/>
      <c r="H1071" s="42" t="s">
        <v>610</v>
      </c>
    </row>
    <row r="1072" spans="2:8" ht="26.25">
      <c r="B1072" s="266"/>
      <c r="C1072" s="386" t="s">
        <v>571</v>
      </c>
      <c r="D1072" s="7" t="s">
        <v>268</v>
      </c>
      <c r="E1072" s="7" t="s">
        <v>550</v>
      </c>
      <c r="F1072" s="7" t="s">
        <v>673</v>
      </c>
      <c r="G1072" s="7" t="s">
        <v>674</v>
      </c>
      <c r="H1072" s="328"/>
    </row>
    <row r="1073" spans="2:8" ht="12.75">
      <c r="B1073" s="58"/>
      <c r="C1073" s="387"/>
      <c r="D1073" s="38">
        <v>100</v>
      </c>
      <c r="E1073" s="38">
        <v>410</v>
      </c>
      <c r="F1073" s="38">
        <v>420</v>
      </c>
      <c r="G1073" s="38">
        <v>434</v>
      </c>
      <c r="H1073" s="348" t="s">
        <v>116</v>
      </c>
    </row>
    <row r="1074" spans="2:8" ht="12.75">
      <c r="B1074" s="282" t="s">
        <v>279</v>
      </c>
      <c r="C1074" s="36"/>
      <c r="D1074" s="80"/>
      <c r="E1074" s="80"/>
      <c r="F1074" s="80"/>
      <c r="G1074" s="80"/>
      <c r="H1074" s="339"/>
    </row>
    <row r="1075" spans="2:8" ht="18.75" customHeight="1">
      <c r="B1075" s="283" t="s">
        <v>587</v>
      </c>
      <c r="C1075" s="284"/>
      <c r="D1075" s="72"/>
      <c r="E1075" s="72"/>
      <c r="F1075" s="72"/>
      <c r="G1075" s="72"/>
      <c r="H1075" s="340"/>
    </row>
    <row r="1076" spans="2:8" ht="18.75" customHeight="1">
      <c r="B1076" s="20" t="s">
        <v>514</v>
      </c>
      <c r="C1076" s="267">
        <v>311</v>
      </c>
      <c r="D1076" s="301"/>
      <c r="E1076" s="301"/>
      <c r="F1076" s="301"/>
      <c r="G1076" s="301"/>
      <c r="H1076" s="332">
        <f>ROUND(SUM(D1076:G1076),2)</f>
        <v>0</v>
      </c>
    </row>
    <row r="1077" spans="2:8" ht="18.75" customHeight="1">
      <c r="B1077" s="20" t="s">
        <v>515</v>
      </c>
      <c r="C1077" s="267">
        <v>312</v>
      </c>
      <c r="D1077" s="301"/>
      <c r="E1077" s="301"/>
      <c r="F1077" s="301"/>
      <c r="G1077" s="301"/>
      <c r="H1077" s="332">
        <f>ROUND(SUM(D1077:G1077),2)</f>
        <v>0</v>
      </c>
    </row>
    <row r="1078" spans="2:8" ht="18.75" customHeight="1">
      <c r="B1078" s="285" t="s">
        <v>588</v>
      </c>
      <c r="C1078" s="36"/>
      <c r="D1078" s="349"/>
      <c r="E1078" s="349"/>
      <c r="F1078" s="349"/>
      <c r="G1078" s="349"/>
      <c r="H1078" s="350"/>
    </row>
    <row r="1079" spans="2:8" ht="18.75" customHeight="1">
      <c r="B1079" s="20" t="s">
        <v>514</v>
      </c>
      <c r="C1079" s="267">
        <v>391</v>
      </c>
      <c r="D1079" s="301"/>
      <c r="E1079" s="301"/>
      <c r="F1079" s="301"/>
      <c r="G1079" s="301"/>
      <c r="H1079" s="332">
        <f>ROUND(SUM(D1079:G1079),2)</f>
        <v>0</v>
      </c>
    </row>
    <row r="1080" spans="2:8" ht="18.75" customHeight="1">
      <c r="B1080" s="28" t="s">
        <v>515</v>
      </c>
      <c r="C1080" s="286">
        <v>392</v>
      </c>
      <c r="D1080" s="130"/>
      <c r="E1080" s="130"/>
      <c r="F1080" s="130"/>
      <c r="G1080" s="130"/>
      <c r="H1080" s="338">
        <f>ROUND(SUM(D1080:G1080),2)</f>
        <v>0</v>
      </c>
    </row>
    <row r="1081" spans="2:8" ht="18.75" customHeight="1">
      <c r="B1081" s="351"/>
      <c r="C1081" s="347"/>
      <c r="D1081" s="323"/>
      <c r="E1081" s="323"/>
      <c r="F1081" s="323"/>
      <c r="G1081" s="323"/>
      <c r="H1081" s="352"/>
    </row>
    <row r="1082" spans="2:8" ht="27" customHeight="1">
      <c r="B1082" s="266"/>
      <c r="C1082" s="386" t="s">
        <v>571</v>
      </c>
      <c r="D1082" s="7" t="s">
        <v>550</v>
      </c>
      <c r="E1082" s="353"/>
      <c r="F1082" s="353"/>
      <c r="G1082" s="353"/>
      <c r="H1082" s="353"/>
    </row>
    <row r="1083" spans="2:8" ht="18.75" customHeight="1">
      <c r="B1083" s="58"/>
      <c r="C1083" s="387"/>
      <c r="D1083" s="38">
        <v>410</v>
      </c>
      <c r="E1083" s="353"/>
      <c r="F1083" s="353"/>
      <c r="G1083" s="353"/>
      <c r="H1083" s="353"/>
    </row>
    <row r="1084" spans="2:8" ht="18.75" customHeight="1">
      <c r="B1084" s="282" t="s">
        <v>298</v>
      </c>
      <c r="C1084" s="36"/>
      <c r="D1084" s="80"/>
      <c r="E1084" s="353"/>
      <c r="F1084" s="353"/>
      <c r="G1084" s="353"/>
      <c r="H1084" s="353"/>
    </row>
    <row r="1085" spans="2:8" ht="18.75" customHeight="1">
      <c r="B1085" s="278" t="s">
        <v>299</v>
      </c>
      <c r="C1085" s="267">
        <v>510</v>
      </c>
      <c r="D1085" s="301">
        <v>146051.59</v>
      </c>
      <c r="E1085" s="353"/>
      <c r="F1085" s="353"/>
      <c r="G1085" s="353"/>
      <c r="H1085" s="353"/>
    </row>
    <row r="1086" spans="2:8" ht="18.75" customHeight="1">
      <c r="B1086" s="278" t="s">
        <v>342</v>
      </c>
      <c r="C1086" s="267">
        <v>570</v>
      </c>
      <c r="D1086" s="301">
        <v>1619759.94</v>
      </c>
      <c r="E1086" s="353"/>
      <c r="F1086" s="353"/>
      <c r="G1086" s="353"/>
      <c r="H1086" s="353"/>
    </row>
    <row r="1087" spans="2:8" ht="18.75" customHeight="1">
      <c r="B1087" s="287" t="s">
        <v>578</v>
      </c>
      <c r="C1087" s="286">
        <v>580</v>
      </c>
      <c r="D1087" s="130">
        <v>334269.39</v>
      </c>
      <c r="E1087" s="353"/>
      <c r="F1087" s="353"/>
      <c r="G1087" s="353"/>
      <c r="H1087" s="353"/>
    </row>
    <row r="1088" spans="2:8" ht="18.75" customHeight="1">
      <c r="B1088" s="354"/>
      <c r="C1088" s="347"/>
      <c r="D1088" s="10"/>
      <c r="E1088" s="207"/>
      <c r="F1088" s="207"/>
      <c r="G1088" s="207"/>
      <c r="H1088" s="345"/>
    </row>
    <row r="1089" spans="2:8" ht="25.5" customHeight="1">
      <c r="B1089" s="266"/>
      <c r="C1089" s="386" t="s">
        <v>571</v>
      </c>
      <c r="D1089" s="277" t="s">
        <v>268</v>
      </c>
      <c r="E1089" s="7" t="s">
        <v>673</v>
      </c>
      <c r="F1089" s="7" t="s">
        <v>674</v>
      </c>
      <c r="G1089" s="288"/>
      <c r="H1089" s="87"/>
    </row>
    <row r="1090" spans="2:8" ht="18.75" customHeight="1">
      <c r="B1090" s="18"/>
      <c r="C1090" s="387"/>
      <c r="D1090" s="279">
        <v>100</v>
      </c>
      <c r="E1090" s="38">
        <v>420</v>
      </c>
      <c r="F1090" s="38">
        <v>434</v>
      </c>
      <c r="G1090" s="289" t="s">
        <v>116</v>
      </c>
      <c r="H1090" s="87"/>
    </row>
    <row r="1091" spans="2:8" ht="18.75" customHeight="1">
      <c r="B1091" s="15" t="s">
        <v>663</v>
      </c>
      <c r="C1091" s="44"/>
      <c r="D1091" s="74"/>
      <c r="E1091" s="74"/>
      <c r="F1091" s="74"/>
      <c r="G1091" s="290"/>
      <c r="H1091" s="87"/>
    </row>
    <row r="1092" spans="2:10" ht="18.75" customHeight="1">
      <c r="B1092" s="268" t="s">
        <v>526</v>
      </c>
      <c r="C1092" s="45">
        <v>120</v>
      </c>
      <c r="D1092" s="198">
        <v>10935006</v>
      </c>
      <c r="E1092" s="198"/>
      <c r="F1092" s="198"/>
      <c r="G1092" s="291">
        <f aca="true" t="shared" si="69" ref="G1092:G1108">ROUND(SUM(D1092:F1092),2)</f>
        <v>10935006</v>
      </c>
      <c r="I1092" s="355">
        <v>100</v>
      </c>
      <c r="J1092" s="164" t="s">
        <v>260</v>
      </c>
    </row>
    <row r="1093" spans="1:10" ht="18.75" customHeight="1">
      <c r="A1093" s="2"/>
      <c r="B1093" s="268" t="s">
        <v>526</v>
      </c>
      <c r="C1093" s="45">
        <v>140</v>
      </c>
      <c r="D1093" s="198">
        <v>0</v>
      </c>
      <c r="E1093" s="198"/>
      <c r="F1093" s="198"/>
      <c r="G1093" s="291">
        <f t="shared" si="69"/>
        <v>0</v>
      </c>
      <c r="I1093" s="355">
        <v>100</v>
      </c>
      <c r="J1093" s="164" t="s">
        <v>260</v>
      </c>
    </row>
    <row r="1094" spans="2:10" ht="18.75" customHeight="1">
      <c r="B1094" s="268" t="s">
        <v>526</v>
      </c>
      <c r="C1094" s="45">
        <v>750</v>
      </c>
      <c r="D1094" s="198">
        <v>431772.81</v>
      </c>
      <c r="E1094" s="198"/>
      <c r="F1094" s="198"/>
      <c r="G1094" s="291">
        <f t="shared" si="69"/>
        <v>431772.81</v>
      </c>
      <c r="I1094" s="355">
        <v>100</v>
      </c>
      <c r="J1094" s="164" t="s">
        <v>260</v>
      </c>
    </row>
    <row r="1095" spans="2:9" ht="18.75" customHeight="1">
      <c r="B1095" s="292" t="s">
        <v>274</v>
      </c>
      <c r="C1095" s="293"/>
      <c r="D1095" s="104">
        <f>ROUND(SUM(D1092:D1094),2)</f>
        <v>11366778.81</v>
      </c>
      <c r="E1095" s="104">
        <f>ROUND(SUM(E1092:E1094),2)</f>
        <v>0</v>
      </c>
      <c r="F1095" s="104">
        <f>ROUND(SUM(F1092:F1094),2)</f>
        <v>0</v>
      </c>
      <c r="G1095" s="294">
        <f t="shared" si="69"/>
        <v>11366778.81</v>
      </c>
      <c r="I1095" s="355"/>
    </row>
    <row r="1096" spans="2:10" ht="18.75" customHeight="1">
      <c r="B1096" s="268" t="s">
        <v>158</v>
      </c>
      <c r="C1096" s="45">
        <v>120</v>
      </c>
      <c r="D1096" s="198">
        <v>1616209</v>
      </c>
      <c r="E1096" s="198"/>
      <c r="F1096" s="198"/>
      <c r="G1096" s="291">
        <f t="shared" si="69"/>
        <v>1616209</v>
      </c>
      <c r="I1096" s="355">
        <v>400</v>
      </c>
      <c r="J1096" s="164" t="s">
        <v>260</v>
      </c>
    </row>
    <row r="1097" spans="2:10" ht="18.75" customHeight="1">
      <c r="B1097" s="268" t="s">
        <v>158</v>
      </c>
      <c r="C1097" s="45">
        <v>140</v>
      </c>
      <c r="D1097" s="198">
        <v>0</v>
      </c>
      <c r="E1097" s="198"/>
      <c r="F1097" s="198"/>
      <c r="G1097" s="291">
        <f t="shared" si="69"/>
        <v>0</v>
      </c>
      <c r="I1097" s="355">
        <v>400</v>
      </c>
      <c r="J1097" s="164" t="s">
        <v>260</v>
      </c>
    </row>
    <row r="1098" spans="2:10" ht="18.75" customHeight="1">
      <c r="B1098" s="268" t="s">
        <v>158</v>
      </c>
      <c r="C1098" s="45">
        <v>750</v>
      </c>
      <c r="D1098" s="198">
        <v>63816.62</v>
      </c>
      <c r="E1098" s="198"/>
      <c r="F1098" s="198"/>
      <c r="G1098" s="291">
        <f t="shared" si="69"/>
        <v>63816.62</v>
      </c>
      <c r="I1098" s="355">
        <v>400</v>
      </c>
      <c r="J1098" s="164" t="s">
        <v>260</v>
      </c>
    </row>
    <row r="1099" spans="2:9" ht="18.75" customHeight="1">
      <c r="B1099" s="292" t="s">
        <v>275</v>
      </c>
      <c r="C1099" s="293"/>
      <c r="D1099" s="104">
        <f>ROUND(SUM(D1096:D1098),2)</f>
        <v>1680025.62</v>
      </c>
      <c r="E1099" s="104">
        <f>ROUND(SUM(E1096:E1098),2)</f>
        <v>0</v>
      </c>
      <c r="F1099" s="104">
        <f>ROUND(SUM(F1096:F1098),2)</f>
        <v>0</v>
      </c>
      <c r="G1099" s="294">
        <f t="shared" si="69"/>
        <v>1680025.62</v>
      </c>
      <c r="I1099" s="355"/>
    </row>
    <row r="1100" spans="2:10" ht="18.75" customHeight="1">
      <c r="B1100" s="268" t="s">
        <v>527</v>
      </c>
      <c r="C1100" s="45">
        <v>120</v>
      </c>
      <c r="D1100" s="198">
        <v>5928851</v>
      </c>
      <c r="E1100" s="198"/>
      <c r="F1100" s="198"/>
      <c r="G1100" s="291">
        <f t="shared" si="69"/>
        <v>5928851</v>
      </c>
      <c r="I1100" s="355">
        <v>200</v>
      </c>
      <c r="J1100" s="164" t="s">
        <v>260</v>
      </c>
    </row>
    <row r="1101" spans="2:10" ht="18.75" customHeight="1">
      <c r="B1101" s="268" t="s">
        <v>527</v>
      </c>
      <c r="C1101" s="45">
        <v>140</v>
      </c>
      <c r="D1101" s="198">
        <v>0</v>
      </c>
      <c r="E1101" s="198"/>
      <c r="F1101" s="198"/>
      <c r="G1101" s="291">
        <f t="shared" si="69"/>
        <v>0</v>
      </c>
      <c r="I1101" s="355">
        <v>200</v>
      </c>
      <c r="J1101" s="164" t="s">
        <v>260</v>
      </c>
    </row>
    <row r="1102" spans="2:10" ht="18.75" customHeight="1">
      <c r="B1102" s="268" t="s">
        <v>527</v>
      </c>
      <c r="C1102" s="45">
        <v>750</v>
      </c>
      <c r="D1102" s="198">
        <v>234102.9</v>
      </c>
      <c r="E1102" s="198"/>
      <c r="F1102" s="198"/>
      <c r="G1102" s="291">
        <f t="shared" si="69"/>
        <v>234102.9</v>
      </c>
      <c r="I1102" s="355">
        <v>200</v>
      </c>
      <c r="J1102" s="164" t="s">
        <v>260</v>
      </c>
    </row>
    <row r="1103" spans="2:9" ht="18.75" customHeight="1">
      <c r="B1103" s="292" t="s">
        <v>276</v>
      </c>
      <c r="C1103" s="293"/>
      <c r="D1103" s="104">
        <f>ROUND(SUM(D1100:D1102),2)</f>
        <v>6162953.9</v>
      </c>
      <c r="E1103" s="104">
        <f>ROUND(SUM(E1100:E1102),2)</f>
        <v>0</v>
      </c>
      <c r="F1103" s="104">
        <f>ROUND(SUM(F1100:F1102),2)</f>
        <v>0</v>
      </c>
      <c r="G1103" s="294">
        <f t="shared" si="69"/>
        <v>6162953.9</v>
      </c>
      <c r="I1103" s="355"/>
    </row>
    <row r="1104" spans="2:10" ht="18.75" customHeight="1">
      <c r="B1104" s="268" t="s">
        <v>159</v>
      </c>
      <c r="C1104" s="45">
        <v>120</v>
      </c>
      <c r="D1104" s="198">
        <v>374246</v>
      </c>
      <c r="E1104" s="198"/>
      <c r="F1104" s="198"/>
      <c r="G1104" s="291">
        <f t="shared" si="69"/>
        <v>374246</v>
      </c>
      <c r="I1104" s="355">
        <v>300</v>
      </c>
      <c r="J1104" s="164" t="s">
        <v>260</v>
      </c>
    </row>
    <row r="1105" spans="2:10" ht="18.75" customHeight="1">
      <c r="B1105" s="268" t="s">
        <v>159</v>
      </c>
      <c r="C1105" s="45">
        <v>140</v>
      </c>
      <c r="D1105" s="198">
        <v>0</v>
      </c>
      <c r="E1105" s="198"/>
      <c r="F1105" s="198"/>
      <c r="G1105" s="291">
        <f t="shared" si="69"/>
        <v>0</v>
      </c>
      <c r="I1105" s="355">
        <v>300</v>
      </c>
      <c r="J1105" s="164" t="s">
        <v>260</v>
      </c>
    </row>
    <row r="1106" spans="2:10" ht="18.75" customHeight="1">
      <c r="B1106" s="268" t="s">
        <v>159</v>
      </c>
      <c r="C1106" s="45">
        <v>750</v>
      </c>
      <c r="D1106" s="198">
        <v>14777.24</v>
      </c>
      <c r="E1106" s="198"/>
      <c r="F1106" s="198"/>
      <c r="G1106" s="291">
        <f t="shared" si="69"/>
        <v>14777.24</v>
      </c>
      <c r="I1106" s="355">
        <v>300</v>
      </c>
      <c r="J1106" s="164" t="s">
        <v>260</v>
      </c>
    </row>
    <row r="1107" spans="2:8" ht="18.75" customHeight="1">
      <c r="B1107" s="292" t="s">
        <v>277</v>
      </c>
      <c r="C1107" s="293"/>
      <c r="D1107" s="104">
        <f>ROUND(SUM(D1104:D1106),2)</f>
        <v>389023.24</v>
      </c>
      <c r="E1107" s="109">
        <f>ROUND(SUM(E1104:E1106),2)</f>
        <v>0</v>
      </c>
      <c r="F1107" s="109">
        <f>ROUND(SUM(F1104:F1106),2)</f>
        <v>0</v>
      </c>
      <c r="G1107" s="294">
        <f t="shared" si="69"/>
        <v>389023.24</v>
      </c>
      <c r="H1107" s="87"/>
    </row>
    <row r="1108" spans="2:8" ht="18.75" customHeight="1">
      <c r="B1108" s="292" t="s">
        <v>664</v>
      </c>
      <c r="C1108" s="275"/>
      <c r="D1108" s="295">
        <f>D1095+D1099+D1103+D1107</f>
        <v>19598781.569999997</v>
      </c>
      <c r="E1108" s="295">
        <f>E1095+E1099+E1103+E1107</f>
        <v>0</v>
      </c>
      <c r="F1108" s="295">
        <f>F1095+F1099+F1103+F1107</f>
        <v>0</v>
      </c>
      <c r="G1108" s="116">
        <f t="shared" si="69"/>
        <v>19598781.57</v>
      </c>
      <c r="H1108" s="87"/>
    </row>
    <row r="1109" spans="2:8" ht="12.75">
      <c r="B1109" s="276"/>
      <c r="C1109" s="46"/>
      <c r="D1109" s="47"/>
      <c r="E1109" s="47"/>
      <c r="F1109" s="47"/>
      <c r="G1109" s="87"/>
      <c r="H1109" s="345"/>
    </row>
    <row r="1110" spans="2:8" ht="26.25">
      <c r="B1110" s="296"/>
      <c r="C1110" s="386" t="s">
        <v>571</v>
      </c>
      <c r="D1110" s="277" t="s">
        <v>268</v>
      </c>
      <c r="E1110" s="7" t="s">
        <v>309</v>
      </c>
      <c r="F1110" s="7" t="s">
        <v>643</v>
      </c>
      <c r="G1110" s="288"/>
      <c r="H1110" s="345"/>
    </row>
    <row r="1111" spans="2:8" ht="12.75">
      <c r="B1111" s="18" t="s">
        <v>665</v>
      </c>
      <c r="C1111" s="387"/>
      <c r="D1111" s="279">
        <v>100</v>
      </c>
      <c r="E1111" s="38">
        <v>420</v>
      </c>
      <c r="F1111" s="38">
        <v>434</v>
      </c>
      <c r="G1111" s="289" t="s">
        <v>116</v>
      </c>
      <c r="H1111" s="345"/>
    </row>
    <row r="1112" spans="2:8" ht="18.75" customHeight="1">
      <c r="B1112" s="16" t="s">
        <v>160</v>
      </c>
      <c r="C1112" s="45">
        <v>520</v>
      </c>
      <c r="D1112" s="198">
        <v>447498.29</v>
      </c>
      <c r="E1112" s="198"/>
      <c r="F1112" s="198"/>
      <c r="G1112" s="294">
        <f>ROUND(SUM(D1112:F1112),2)</f>
        <v>447498.29</v>
      </c>
      <c r="H1112" s="345"/>
    </row>
    <row r="1113" spans="2:8" ht="12.75">
      <c r="B1113" s="48"/>
      <c r="C1113" s="46"/>
      <c r="D1113" s="47"/>
      <c r="E1113" s="276"/>
      <c r="F1113" s="276"/>
      <c r="G1113" s="345"/>
      <c r="H1113" s="345"/>
    </row>
    <row r="1114" spans="2:8" ht="12.75">
      <c r="B1114" s="48" t="s">
        <v>6</v>
      </c>
      <c r="C1114" s="46"/>
      <c r="D1114" s="47"/>
      <c r="E1114" s="276"/>
      <c r="F1114" s="276"/>
      <c r="G1114" s="345"/>
      <c r="H1114" s="345"/>
    </row>
    <row r="1115" spans="2:5" ht="12.75">
      <c r="B1115" s="49"/>
      <c r="C1115" s="40"/>
      <c r="D1115" s="8"/>
      <c r="E1115" s="8"/>
    </row>
    <row r="1116" spans="1:5" ht="12.75">
      <c r="A1116" s="9"/>
      <c r="B1116" s="9"/>
      <c r="C1116" s="9"/>
      <c r="D1116" s="9"/>
      <c r="E1116" s="9"/>
    </row>
    <row r="1117" spans="1:11" ht="12.75">
      <c r="A1117" s="9" t="s">
        <v>261</v>
      </c>
      <c r="B1117" s="92" t="str">
        <f>$B$1</f>
        <v>DISTRICT SCHOOL BOARD OF OKEECHOBEE COUNTY</v>
      </c>
      <c r="H1117" s="151"/>
      <c r="I1117" s="33"/>
      <c r="K1117" s="9"/>
    </row>
    <row r="1118" spans="2:11" ht="12.75">
      <c r="B1118" s="92" t="s">
        <v>264</v>
      </c>
      <c r="H1118" s="90"/>
      <c r="I1118" s="90"/>
      <c r="J1118" s="35" t="s">
        <v>284</v>
      </c>
      <c r="K1118" s="9"/>
    </row>
    <row r="1119" spans="2:11" ht="12.75">
      <c r="B1119" s="216" t="str">
        <f>B4</f>
        <v>For the Fiscal Year Ended June 30, 2017</v>
      </c>
      <c r="J1119" s="42" t="s">
        <v>612</v>
      </c>
      <c r="K1119" s="9"/>
    </row>
    <row r="1120" spans="2:11" ht="39">
      <c r="B1120" s="157" t="s">
        <v>371</v>
      </c>
      <c r="C1120" s="145" t="s">
        <v>354</v>
      </c>
      <c r="D1120" s="145" t="s">
        <v>368</v>
      </c>
      <c r="E1120" s="145" t="s">
        <v>401</v>
      </c>
      <c r="F1120" s="145" t="s">
        <v>369</v>
      </c>
      <c r="G1120" s="161" t="s">
        <v>412</v>
      </c>
      <c r="H1120" s="145" t="s">
        <v>370</v>
      </c>
      <c r="I1120" s="145" t="s">
        <v>530</v>
      </c>
      <c r="J1120" s="145" t="s">
        <v>9</v>
      </c>
      <c r="K1120" s="9"/>
    </row>
    <row r="1121" spans="2:11" ht="12.75">
      <c r="B1121" s="126" t="s">
        <v>278</v>
      </c>
      <c r="C1121" s="25"/>
      <c r="D1121" s="78"/>
      <c r="E1121" s="78"/>
      <c r="F1121" s="78"/>
      <c r="G1121" s="78"/>
      <c r="H1121" s="78"/>
      <c r="I1121" s="78"/>
      <c r="J1121" s="70"/>
      <c r="K1121" s="9"/>
    </row>
    <row r="1122" spans="2:11" ht="18.75" customHeight="1">
      <c r="B1122" s="3" t="s">
        <v>419</v>
      </c>
      <c r="C1122" s="11">
        <v>5100</v>
      </c>
      <c r="D1122" s="21"/>
      <c r="E1122" s="21"/>
      <c r="F1122" s="21"/>
      <c r="G1122" s="21"/>
      <c r="H1122" s="21"/>
      <c r="I1122" s="21"/>
      <c r="J1122" s="103">
        <f aca="true" t="shared" si="70" ref="J1122:J1129">ROUND(SUM(D1122:I1122),2)</f>
        <v>0</v>
      </c>
      <c r="K1122" s="9"/>
    </row>
    <row r="1123" spans="2:11" ht="18.75" customHeight="1">
      <c r="B1123" s="34" t="s">
        <v>420</v>
      </c>
      <c r="C1123" s="86">
        <v>5200</v>
      </c>
      <c r="D1123" s="21"/>
      <c r="E1123" s="21"/>
      <c r="F1123" s="21"/>
      <c r="G1123" s="21"/>
      <c r="H1123" s="21"/>
      <c r="I1123" s="21"/>
      <c r="J1123" s="100">
        <f t="shared" si="70"/>
        <v>0</v>
      </c>
      <c r="K1123" s="9"/>
    </row>
    <row r="1124" spans="2:19" ht="18.75" customHeight="1">
      <c r="B1124" s="14" t="s">
        <v>421</v>
      </c>
      <c r="C1124" s="11">
        <v>5300</v>
      </c>
      <c r="D1124" s="21"/>
      <c r="E1124" s="21"/>
      <c r="F1124" s="21"/>
      <c r="G1124" s="21"/>
      <c r="H1124" s="21"/>
      <c r="I1124" s="21"/>
      <c r="J1124" s="101">
        <f t="shared" si="70"/>
        <v>0</v>
      </c>
      <c r="K1124" s="9"/>
      <c r="S1124" s="2"/>
    </row>
    <row r="1125" spans="2:19" ht="18.75" customHeight="1">
      <c r="B1125" s="14" t="s">
        <v>573</v>
      </c>
      <c r="C1125" s="11">
        <v>5400</v>
      </c>
      <c r="D1125" s="21"/>
      <c r="E1125" s="21"/>
      <c r="F1125" s="21"/>
      <c r="G1125" s="21"/>
      <c r="H1125" s="21"/>
      <c r="I1125" s="21"/>
      <c r="J1125" s="101">
        <f t="shared" si="70"/>
        <v>0</v>
      </c>
      <c r="K1125" s="9"/>
      <c r="S1125" s="2"/>
    </row>
    <row r="1126" spans="1:20" s="2" customFormat="1" ht="18.75" customHeight="1">
      <c r="A1126" s="1"/>
      <c r="B1126" s="14" t="s">
        <v>262</v>
      </c>
      <c r="C1126" s="11">
        <v>5500</v>
      </c>
      <c r="D1126" s="21"/>
      <c r="E1126" s="21"/>
      <c r="F1126" s="21"/>
      <c r="G1126" s="21"/>
      <c r="H1126" s="255"/>
      <c r="I1126" s="21"/>
      <c r="J1126" s="101">
        <f t="shared" si="70"/>
        <v>0</v>
      </c>
      <c r="K1126" s="9"/>
      <c r="L1126" s="1"/>
      <c r="M1126" s="1"/>
      <c r="N1126" s="1"/>
      <c r="O1126" s="1"/>
      <c r="P1126" s="1"/>
      <c r="Q1126" s="1"/>
      <c r="R1126" s="1"/>
      <c r="T1126" s="211"/>
    </row>
    <row r="1127" spans="1:20" s="2" customFormat="1" ht="18.75" customHeight="1">
      <c r="A1127" s="1"/>
      <c r="B1127" s="14" t="s">
        <v>574</v>
      </c>
      <c r="C1127" s="11">
        <v>5900</v>
      </c>
      <c r="D1127" s="21"/>
      <c r="E1127" s="21"/>
      <c r="F1127" s="21"/>
      <c r="G1127" s="21"/>
      <c r="H1127" s="21"/>
      <c r="I1127" s="21"/>
      <c r="J1127" s="101">
        <f t="shared" si="70"/>
        <v>0</v>
      </c>
      <c r="K1127" s="9"/>
      <c r="L1127" s="1"/>
      <c r="M1127" s="1"/>
      <c r="N1127" s="1"/>
      <c r="O1127" s="1"/>
      <c r="P1127" s="1"/>
      <c r="Q1127" s="1"/>
      <c r="R1127" s="1"/>
      <c r="T1127" s="215"/>
    </row>
    <row r="1128" spans="2:20" s="2" customFormat="1" ht="12.75">
      <c r="B1128" s="297"/>
      <c r="C1128" s="25"/>
      <c r="D1128" s="78"/>
      <c r="E1128" s="78"/>
      <c r="F1128" s="78"/>
      <c r="G1128" s="78"/>
      <c r="H1128" s="78"/>
      <c r="I1128" s="78"/>
      <c r="J1128" s="70"/>
      <c r="K1128" s="10"/>
      <c r="T1128" s="215"/>
    </row>
    <row r="1129" spans="2:20" s="2" customFormat="1" ht="12.75">
      <c r="B1129" s="24" t="s">
        <v>263</v>
      </c>
      <c r="C1129" s="11">
        <v>5000</v>
      </c>
      <c r="D1129" s="105">
        <f aca="true" t="shared" si="71" ref="D1129:I1129">ROUND(SUM(D1122:D1127),2)</f>
        <v>0</v>
      </c>
      <c r="E1129" s="105">
        <f t="shared" si="71"/>
        <v>0</v>
      </c>
      <c r="F1129" s="105">
        <f t="shared" si="71"/>
        <v>0</v>
      </c>
      <c r="G1129" s="105">
        <f t="shared" si="71"/>
        <v>0</v>
      </c>
      <c r="H1129" s="105">
        <f t="shared" si="71"/>
        <v>0</v>
      </c>
      <c r="I1129" s="105">
        <f t="shared" si="71"/>
        <v>0</v>
      </c>
      <c r="J1129" s="105">
        <f t="shared" si="70"/>
        <v>0</v>
      </c>
      <c r="K1129" s="10"/>
      <c r="T1129" s="215"/>
    </row>
    <row r="1130" spans="2:20" s="2" customFormat="1" ht="12.75">
      <c r="B1130" s="4"/>
      <c r="C1130" s="12"/>
      <c r="D1130" s="47"/>
      <c r="E1130" s="47"/>
      <c r="F1130" s="47"/>
      <c r="G1130" s="47"/>
      <c r="H1130" s="47"/>
      <c r="I1130" s="47"/>
      <c r="J1130" s="47"/>
      <c r="K1130" s="10"/>
      <c r="T1130" s="215"/>
    </row>
    <row r="1131" spans="2:20" s="2" customFormat="1" ht="26.25">
      <c r="B1131" s="252" t="s">
        <v>418</v>
      </c>
      <c r="C1131" s="298" t="s">
        <v>563</v>
      </c>
      <c r="D1131" s="299" t="s">
        <v>572</v>
      </c>
      <c r="E1131" s="299" t="s">
        <v>532</v>
      </c>
      <c r="F1131" s="299" t="s">
        <v>564</v>
      </c>
      <c r="G1131" s="299" t="s">
        <v>533</v>
      </c>
      <c r="H1131" s="131"/>
      <c r="I1131" s="47"/>
      <c r="J1131" s="47"/>
      <c r="K1131" s="10"/>
      <c r="T1131" s="215"/>
    </row>
    <row r="1132" spans="2:20" s="2" customFormat="1" ht="12.75">
      <c r="B1132" s="300" t="s">
        <v>280</v>
      </c>
      <c r="C1132" s="298"/>
      <c r="D1132" s="299"/>
      <c r="E1132" s="299"/>
      <c r="F1132" s="299"/>
      <c r="G1132" s="299"/>
      <c r="H1132" s="131"/>
      <c r="I1132" s="47"/>
      <c r="J1132" s="47"/>
      <c r="K1132" s="10"/>
      <c r="T1132" s="215"/>
    </row>
    <row r="1133" spans="2:20" s="2" customFormat="1" ht="18.75" customHeight="1">
      <c r="B1133" s="3" t="s">
        <v>268</v>
      </c>
      <c r="C1133" s="11">
        <v>100</v>
      </c>
      <c r="D1133" s="301"/>
      <c r="E1133" s="301"/>
      <c r="F1133" s="301"/>
      <c r="G1133" s="105">
        <f aca="true" t="shared" si="72" ref="G1133:G1138">SUM(D1133:F1133)</f>
        <v>0</v>
      </c>
      <c r="H1133" s="132"/>
      <c r="I1133" s="47"/>
      <c r="J1133" s="47"/>
      <c r="K1133" s="10">
        <v>300</v>
      </c>
      <c r="L1133" s="61" t="s">
        <v>260</v>
      </c>
      <c r="T1133" s="215"/>
    </row>
    <row r="1134" spans="2:20" s="2" customFormat="1" ht="18.75" customHeight="1">
      <c r="B1134" s="14" t="s">
        <v>677</v>
      </c>
      <c r="C1134" s="11">
        <v>410</v>
      </c>
      <c r="D1134" s="301"/>
      <c r="E1134" s="301"/>
      <c r="F1134" s="301"/>
      <c r="G1134" s="105">
        <f t="shared" si="72"/>
        <v>0</v>
      </c>
      <c r="H1134" s="132"/>
      <c r="I1134" s="47"/>
      <c r="J1134" s="47"/>
      <c r="K1134" s="10">
        <v>400</v>
      </c>
      <c r="L1134" s="61" t="s">
        <v>260</v>
      </c>
      <c r="T1134" s="215"/>
    </row>
    <row r="1135" spans="2:20" s="2" customFormat="1" ht="18.75" customHeight="1">
      <c r="B1135" s="14" t="s">
        <v>676</v>
      </c>
      <c r="C1135" s="11">
        <v>420</v>
      </c>
      <c r="D1135" s="301"/>
      <c r="E1135" s="301"/>
      <c r="F1135" s="301"/>
      <c r="G1135" s="105">
        <f t="shared" si="72"/>
        <v>0</v>
      </c>
      <c r="H1135" s="132"/>
      <c r="I1135" s="47"/>
      <c r="J1135" s="47"/>
      <c r="K1135" s="10">
        <v>500</v>
      </c>
      <c r="L1135" s="61" t="s">
        <v>260</v>
      </c>
      <c r="T1135" s="215"/>
    </row>
    <row r="1136" spans="2:20" s="2" customFormat="1" ht="18.75" customHeight="1">
      <c r="B1136" s="302" t="s">
        <v>675</v>
      </c>
      <c r="C1136" s="86">
        <v>434</v>
      </c>
      <c r="D1136" s="130"/>
      <c r="E1136" s="130"/>
      <c r="F1136" s="130"/>
      <c r="G1136" s="105">
        <f t="shared" si="72"/>
        <v>0</v>
      </c>
      <c r="H1136" s="132"/>
      <c r="I1136" s="47"/>
      <c r="J1136" s="47"/>
      <c r="K1136" s="10">
        <v>600</v>
      </c>
      <c r="L1136" s="61" t="s">
        <v>260</v>
      </c>
      <c r="T1136" s="215"/>
    </row>
    <row r="1137" spans="2:20" s="2" customFormat="1" ht="18.75" customHeight="1">
      <c r="B1137" s="302" t="s">
        <v>310</v>
      </c>
      <c r="C1137" s="86" t="s">
        <v>311</v>
      </c>
      <c r="D1137" s="130"/>
      <c r="E1137" s="130"/>
      <c r="F1137" s="130"/>
      <c r="G1137" s="104">
        <f t="shared" si="72"/>
        <v>0</v>
      </c>
      <c r="H1137" s="132"/>
      <c r="I1137" s="47"/>
      <c r="J1137" s="47"/>
      <c r="K1137" s="10">
        <v>900</v>
      </c>
      <c r="L1137" s="61" t="s">
        <v>260</v>
      </c>
      <c r="T1137" s="215"/>
    </row>
    <row r="1138" spans="2:20" s="2" customFormat="1" ht="18" customHeight="1">
      <c r="B1138" s="24" t="s">
        <v>372</v>
      </c>
      <c r="C1138" s="98"/>
      <c r="D1138" s="105">
        <f>ROUND(SUM(D1133:D1137),2)</f>
        <v>0</v>
      </c>
      <c r="E1138" s="105">
        <f>ROUND(SUM(E1133:E1137),2)</f>
        <v>0</v>
      </c>
      <c r="F1138" s="105">
        <f>ROUND(SUM(F1133:F1137),2)</f>
        <v>0</v>
      </c>
      <c r="G1138" s="105">
        <f t="shared" si="72"/>
        <v>0</v>
      </c>
      <c r="H1138" s="132"/>
      <c r="I1138" s="47"/>
      <c r="J1138" s="47"/>
      <c r="K1138" s="10"/>
      <c r="L1138" s="61"/>
      <c r="T1138" s="215"/>
    </row>
    <row r="1139" spans="2:20" s="2" customFormat="1" ht="12.75">
      <c r="B1139" s="4"/>
      <c r="C1139" s="12"/>
      <c r="D1139" s="47"/>
      <c r="E1139" s="47"/>
      <c r="F1139" s="47"/>
      <c r="G1139" s="47"/>
      <c r="H1139" s="47"/>
      <c r="I1139" s="47"/>
      <c r="J1139" s="47"/>
      <c r="K1139" s="10"/>
      <c r="L1139" s="61"/>
      <c r="T1139" s="215"/>
    </row>
    <row r="1140" spans="2:20" s="2" customFormat="1" ht="26.25">
      <c r="B1140" s="252" t="s">
        <v>424</v>
      </c>
      <c r="C1140" s="304" t="s">
        <v>347</v>
      </c>
      <c r="D1140" s="305" t="s">
        <v>281</v>
      </c>
      <c r="E1140" s="47"/>
      <c r="F1140" s="47"/>
      <c r="G1140" s="47"/>
      <c r="H1140" s="47"/>
      <c r="I1140" s="47"/>
      <c r="J1140" s="47"/>
      <c r="K1140" s="10"/>
      <c r="T1140" s="215"/>
    </row>
    <row r="1141" spans="2:20" s="2" customFormat="1" ht="12.75">
      <c r="B1141" s="117" t="s">
        <v>280</v>
      </c>
      <c r="C1141" s="25"/>
      <c r="D1141" s="80"/>
      <c r="E1141" s="47"/>
      <c r="F1141" s="47"/>
      <c r="G1141" s="47"/>
      <c r="H1141" s="47"/>
      <c r="I1141" s="47"/>
      <c r="J1141" s="47"/>
      <c r="K1141" s="10"/>
      <c r="T1141" s="215"/>
    </row>
    <row r="1142" spans="2:20" s="2" customFormat="1" ht="18.75" customHeight="1">
      <c r="B1142" s="14" t="s">
        <v>268</v>
      </c>
      <c r="C1142" s="11">
        <v>5900</v>
      </c>
      <c r="D1142" s="21"/>
      <c r="E1142" s="47"/>
      <c r="F1142" s="47"/>
      <c r="G1142" s="47"/>
      <c r="H1142" s="47"/>
      <c r="I1142" s="47"/>
      <c r="J1142" s="47"/>
      <c r="K1142" s="10">
        <v>100</v>
      </c>
      <c r="L1142" s="61" t="s">
        <v>260</v>
      </c>
      <c r="T1142" s="215"/>
    </row>
    <row r="1143" spans="2:20" s="2" customFormat="1" ht="18.75" customHeight="1">
      <c r="B1143" s="303" t="s">
        <v>678</v>
      </c>
      <c r="C1143" s="97">
        <v>5900</v>
      </c>
      <c r="D1143" s="73"/>
      <c r="E1143" s="47"/>
      <c r="F1143" s="47"/>
      <c r="G1143" s="47"/>
      <c r="H1143" s="47"/>
      <c r="I1143" s="47"/>
      <c r="J1143" s="47"/>
      <c r="K1143" s="10">
        <v>150</v>
      </c>
      <c r="L1143" s="61" t="s">
        <v>260</v>
      </c>
      <c r="T1143" s="215"/>
    </row>
    <row r="1144" spans="2:20" s="2" customFormat="1" ht="18.75" customHeight="1">
      <c r="B1144" s="302" t="s">
        <v>675</v>
      </c>
      <c r="C1144" s="86">
        <v>5900</v>
      </c>
      <c r="D1144" s="22"/>
      <c r="E1144" s="47"/>
      <c r="F1144" s="47"/>
      <c r="G1144" s="47"/>
      <c r="H1144" s="47"/>
      <c r="I1144" s="47"/>
      <c r="J1144" s="47"/>
      <c r="K1144" s="10">
        <v>175</v>
      </c>
      <c r="L1144" s="61" t="s">
        <v>260</v>
      </c>
      <c r="T1144" s="215"/>
    </row>
    <row r="1145" spans="2:20" s="2" customFormat="1" ht="18" customHeight="1">
      <c r="B1145" s="63" t="s">
        <v>116</v>
      </c>
      <c r="C1145" s="64">
        <v>5900</v>
      </c>
      <c r="D1145" s="105">
        <f>ROUND(SUM(D1142:D1144),2)</f>
        <v>0</v>
      </c>
      <c r="E1145" s="47"/>
      <c r="F1145" s="47"/>
      <c r="G1145" s="47"/>
      <c r="H1145" s="47"/>
      <c r="I1145" s="47"/>
      <c r="J1145" s="47"/>
      <c r="K1145" s="10"/>
      <c r="L1145" s="61"/>
      <c r="T1145" s="215"/>
    </row>
    <row r="1146" spans="2:20" s="2" customFormat="1" ht="12.75">
      <c r="B1146" s="4"/>
      <c r="C1146" s="12"/>
      <c r="D1146" s="47"/>
      <c r="E1146" s="47"/>
      <c r="F1146" s="47"/>
      <c r="G1146" s="47"/>
      <c r="H1146" s="47"/>
      <c r="I1146" s="47"/>
      <c r="J1146" s="47"/>
      <c r="K1146" s="10"/>
      <c r="L1146" s="61"/>
      <c r="T1146" s="215"/>
    </row>
    <row r="1147" spans="2:20" s="2" customFormat="1" ht="12.75">
      <c r="B1147" s="306" t="s">
        <v>265</v>
      </c>
      <c r="C1147" s="119"/>
      <c r="D1147" s="307" t="s">
        <v>68</v>
      </c>
      <c r="E1147" s="307" t="s">
        <v>266</v>
      </c>
      <c r="F1147" s="307" t="s">
        <v>267</v>
      </c>
      <c r="G1147" s="307" t="s">
        <v>68</v>
      </c>
      <c r="H1147" s="47"/>
      <c r="I1147" s="47"/>
      <c r="J1147" s="47"/>
      <c r="K1147" s="10"/>
      <c r="L1147" s="61"/>
      <c r="T1147" s="215"/>
    </row>
    <row r="1148" spans="2:20" s="2" customFormat="1" ht="12.75">
      <c r="B1148" s="308" t="s">
        <v>422</v>
      </c>
      <c r="C1148" s="31"/>
      <c r="D1148" s="309">
        <f>IF(G2="","",LOOKUP(G2,T2:T8,U2:U8)-1)</f>
        <v>42551</v>
      </c>
      <c r="E1148" s="310" t="str">
        <f>IF(G2="","",LOOKUP(G2,T2:T8,W2:W8))</f>
        <v>2016-17</v>
      </c>
      <c r="F1148" s="310" t="str">
        <f>IF(G2="","",LOOKUP(G2,T2:T8,W2:W8))</f>
        <v>2016-17</v>
      </c>
      <c r="G1148" s="311" t="str">
        <f>IF(G2="","",LOOKUP(G2,T2:T8,V2:V8))</f>
        <v>June 30, 2017</v>
      </c>
      <c r="H1148" s="47"/>
      <c r="I1148" s="47"/>
      <c r="J1148" s="47"/>
      <c r="K1148" s="10"/>
      <c r="L1148" s="61"/>
      <c r="T1148" s="215"/>
    </row>
    <row r="1149" spans="2:20" s="2" customFormat="1" ht="18.75" customHeight="1">
      <c r="B1149" s="312" t="s">
        <v>423</v>
      </c>
      <c r="C1149" s="120"/>
      <c r="D1149" s="22"/>
      <c r="E1149" s="22">
        <v>410222.69</v>
      </c>
      <c r="F1149" s="22">
        <v>410222.69</v>
      </c>
      <c r="G1149" s="22"/>
      <c r="H1149" s="47"/>
      <c r="I1149" s="47"/>
      <c r="J1149" s="47"/>
      <c r="K1149" s="10">
        <v>200</v>
      </c>
      <c r="L1149" s="61" t="s">
        <v>260</v>
      </c>
      <c r="T1149" s="215"/>
    </row>
    <row r="1150" spans="2:20" s="2" customFormat="1" ht="15" customHeight="1">
      <c r="B1150" s="117" t="s">
        <v>282</v>
      </c>
      <c r="C1150" s="320"/>
      <c r="D1150" s="320"/>
      <c r="E1150" s="119"/>
      <c r="F1150" s="321"/>
      <c r="G1150" s="132"/>
      <c r="H1150" s="47"/>
      <c r="I1150" s="47"/>
      <c r="J1150" s="47"/>
      <c r="K1150" s="10"/>
      <c r="L1150" s="61"/>
      <c r="T1150" s="215"/>
    </row>
    <row r="1151" spans="2:20" s="2" customFormat="1" ht="18.75" customHeight="1">
      <c r="B1151" s="392" t="s">
        <v>631</v>
      </c>
      <c r="C1151" s="393"/>
      <c r="D1151" s="393"/>
      <c r="E1151" s="394"/>
      <c r="F1151" s="301">
        <v>410222.69</v>
      </c>
      <c r="G1151" s="313"/>
      <c r="H1151" s="47"/>
      <c r="I1151" s="47"/>
      <c r="J1151" s="47"/>
      <c r="K1151" s="10">
        <v>10</v>
      </c>
      <c r="L1151" s="61" t="s">
        <v>260</v>
      </c>
      <c r="T1151" s="215"/>
    </row>
    <row r="1152" spans="2:20" s="2" customFormat="1" ht="18.75" customHeight="1">
      <c r="B1152" s="314" t="s">
        <v>632</v>
      </c>
      <c r="C1152" s="315"/>
      <c r="D1152" s="315"/>
      <c r="E1152" s="315"/>
      <c r="F1152" s="301"/>
      <c r="G1152" s="313"/>
      <c r="H1152" s="47"/>
      <c r="I1152" s="47"/>
      <c r="J1152" s="47"/>
      <c r="K1152" s="10">
        <v>15</v>
      </c>
      <c r="L1152" s="61" t="s">
        <v>260</v>
      </c>
      <c r="T1152" s="215"/>
    </row>
    <row r="1153" spans="2:20" s="2" customFormat="1" ht="18.75" customHeight="1">
      <c r="B1153" s="383" t="s">
        <v>633</v>
      </c>
      <c r="C1153" s="384"/>
      <c r="D1153" s="384"/>
      <c r="E1153" s="385"/>
      <c r="F1153" s="130"/>
      <c r="G1153" s="313"/>
      <c r="H1153" s="47"/>
      <c r="I1153" s="47"/>
      <c r="J1153" s="47"/>
      <c r="K1153" s="10">
        <v>20</v>
      </c>
      <c r="L1153" s="61" t="s">
        <v>260</v>
      </c>
      <c r="T1153" s="215"/>
    </row>
    <row r="1154" spans="2:20" s="2" customFormat="1" ht="18.75" customHeight="1">
      <c r="B1154" s="383" t="s">
        <v>634</v>
      </c>
      <c r="C1154" s="384"/>
      <c r="D1154" s="384"/>
      <c r="E1154" s="385"/>
      <c r="F1154" s="130"/>
      <c r="G1154" s="313"/>
      <c r="H1154" s="47"/>
      <c r="I1154" s="47"/>
      <c r="J1154" s="47"/>
      <c r="K1154" s="10">
        <v>25</v>
      </c>
      <c r="L1154" s="61" t="s">
        <v>260</v>
      </c>
      <c r="T1154" s="215"/>
    </row>
    <row r="1155" spans="2:20" s="2" customFormat="1" ht="18.75" customHeight="1">
      <c r="B1155" s="383" t="s">
        <v>635</v>
      </c>
      <c r="C1155" s="384"/>
      <c r="D1155" s="384"/>
      <c r="E1155" s="385"/>
      <c r="F1155" s="130"/>
      <c r="G1155" s="313"/>
      <c r="H1155" s="47"/>
      <c r="I1155" s="47"/>
      <c r="J1155" s="47"/>
      <c r="K1155" s="10">
        <v>30</v>
      </c>
      <c r="L1155" s="61" t="s">
        <v>260</v>
      </c>
      <c r="T1155" s="215"/>
    </row>
    <row r="1156" spans="2:20" s="2" customFormat="1" ht="18.75" customHeight="1">
      <c r="B1156" s="383" t="s">
        <v>636</v>
      </c>
      <c r="C1156" s="384"/>
      <c r="D1156" s="384"/>
      <c r="E1156" s="385"/>
      <c r="F1156" s="130"/>
      <c r="G1156" s="313"/>
      <c r="H1156" s="47"/>
      <c r="I1156" s="47"/>
      <c r="J1156" s="47"/>
      <c r="K1156" s="10">
        <v>35</v>
      </c>
      <c r="L1156" s="61" t="s">
        <v>260</v>
      </c>
      <c r="T1156" s="215"/>
    </row>
    <row r="1157" spans="2:20" s="2" customFormat="1" ht="18.75" customHeight="1">
      <c r="B1157" s="383" t="s">
        <v>637</v>
      </c>
      <c r="C1157" s="384"/>
      <c r="D1157" s="384"/>
      <c r="E1157" s="385"/>
      <c r="F1157" s="130"/>
      <c r="G1157" s="313"/>
      <c r="H1157" s="47"/>
      <c r="I1157" s="47"/>
      <c r="J1157" s="47"/>
      <c r="K1157" s="10">
        <v>40</v>
      </c>
      <c r="L1157" s="61" t="s">
        <v>260</v>
      </c>
      <c r="S1157" s="1"/>
      <c r="T1157" s="215"/>
    </row>
    <row r="1158" spans="2:20" s="2" customFormat="1" ht="18.75" customHeight="1">
      <c r="B1158" s="383" t="s">
        <v>638</v>
      </c>
      <c r="C1158" s="384"/>
      <c r="D1158" s="384"/>
      <c r="E1158" s="385"/>
      <c r="F1158" s="130"/>
      <c r="G1158" s="313"/>
      <c r="H1158" s="47"/>
      <c r="I1158" s="47"/>
      <c r="J1158" s="47"/>
      <c r="K1158" s="10">
        <v>45</v>
      </c>
      <c r="L1158" s="61" t="s">
        <v>260</v>
      </c>
      <c r="S1158" s="1"/>
      <c r="T1158" s="215"/>
    </row>
    <row r="1159" spans="1:20" ht="18.75" customHeight="1">
      <c r="A1159" s="2"/>
      <c r="B1159" s="383" t="s">
        <v>639</v>
      </c>
      <c r="C1159" s="384"/>
      <c r="D1159" s="384"/>
      <c r="E1159" s="385"/>
      <c r="F1159" s="130"/>
      <c r="G1159" s="313"/>
      <c r="H1159" s="47"/>
      <c r="I1159" s="47"/>
      <c r="J1159" s="47"/>
      <c r="K1159" s="10">
        <v>50</v>
      </c>
      <c r="L1159" s="61" t="s">
        <v>260</v>
      </c>
      <c r="M1159" s="2"/>
      <c r="N1159" s="2"/>
      <c r="O1159" s="2"/>
      <c r="P1159" s="2"/>
      <c r="Q1159" s="2"/>
      <c r="R1159" s="2"/>
      <c r="T1159" s="215"/>
    </row>
    <row r="1160" spans="1:19" ht="18.75" customHeight="1">
      <c r="A1160" s="2"/>
      <c r="B1160" s="383" t="s">
        <v>640</v>
      </c>
      <c r="C1160" s="384"/>
      <c r="D1160" s="384"/>
      <c r="E1160" s="385"/>
      <c r="F1160" s="130"/>
      <c r="G1160" s="313"/>
      <c r="H1160" s="47"/>
      <c r="I1160" s="47"/>
      <c r="J1160" s="47"/>
      <c r="K1160" s="10">
        <v>55</v>
      </c>
      <c r="L1160" s="61" t="s">
        <v>260</v>
      </c>
      <c r="M1160" s="2"/>
      <c r="N1160" s="2"/>
      <c r="O1160" s="2"/>
      <c r="P1160" s="2"/>
      <c r="Q1160" s="2"/>
      <c r="R1160" s="2"/>
      <c r="S1160" s="2"/>
    </row>
    <row r="1161" spans="1:19" ht="18" customHeight="1">
      <c r="A1161" s="2"/>
      <c r="B1161" s="396" t="s">
        <v>220</v>
      </c>
      <c r="C1161" s="397"/>
      <c r="D1161" s="397"/>
      <c r="E1161" s="398"/>
      <c r="F1161" s="316">
        <f>SUM(F1151:F1160)</f>
        <v>410222.69</v>
      </c>
      <c r="G1161" s="47"/>
      <c r="H1161" s="47"/>
      <c r="I1161" s="47"/>
      <c r="J1161" s="47"/>
      <c r="K1161" s="10"/>
      <c r="L1161" s="2"/>
      <c r="M1161" s="2"/>
      <c r="N1161" s="2"/>
      <c r="O1161" s="2"/>
      <c r="P1161" s="2"/>
      <c r="Q1161" s="2"/>
      <c r="R1161" s="2"/>
      <c r="S1161" s="2"/>
    </row>
    <row r="1162" spans="2:20" s="2" customFormat="1" ht="12.75">
      <c r="B1162" s="4"/>
      <c r="C1162" s="12"/>
      <c r="D1162" s="47"/>
      <c r="E1162" s="47"/>
      <c r="F1162" s="47"/>
      <c r="G1162" s="47"/>
      <c r="H1162" s="47"/>
      <c r="I1162" s="47"/>
      <c r="J1162" s="47"/>
      <c r="K1162" s="10"/>
      <c r="T1162" s="215"/>
    </row>
    <row r="1163" spans="2:20" s="2" customFormat="1" ht="26.25">
      <c r="B1163" s="252" t="s">
        <v>568</v>
      </c>
      <c r="C1163" s="304" t="s">
        <v>563</v>
      </c>
      <c r="D1163" s="305" t="s">
        <v>281</v>
      </c>
      <c r="E1163" s="47"/>
      <c r="F1163" s="47"/>
      <c r="G1163" s="47"/>
      <c r="H1163" s="47"/>
      <c r="I1163" s="47"/>
      <c r="J1163" s="47"/>
      <c r="K1163" s="10"/>
      <c r="T1163" s="215"/>
    </row>
    <row r="1164" spans="2:20" s="2" customFormat="1" ht="12.75">
      <c r="B1164" s="117" t="s">
        <v>671</v>
      </c>
      <c r="C1164" s="25"/>
      <c r="D1164" s="80"/>
      <c r="E1164" s="47"/>
      <c r="F1164" s="47"/>
      <c r="G1164" s="47"/>
      <c r="H1164" s="47"/>
      <c r="I1164" s="47"/>
      <c r="J1164" s="47"/>
      <c r="K1164" s="10"/>
      <c r="S1164" s="1"/>
      <c r="T1164" s="215"/>
    </row>
    <row r="1165" spans="2:20" s="2" customFormat="1" ht="18.75" customHeight="1">
      <c r="B1165" s="14" t="s">
        <v>566</v>
      </c>
      <c r="C1165" s="11">
        <v>100</v>
      </c>
      <c r="D1165" s="21">
        <v>6418476.65</v>
      </c>
      <c r="E1165" s="47"/>
      <c r="F1165" s="47"/>
      <c r="G1165" s="47"/>
      <c r="H1165" s="47"/>
      <c r="I1165" s="47"/>
      <c r="J1165" s="47"/>
      <c r="K1165" s="10">
        <v>700</v>
      </c>
      <c r="L1165" s="61" t="s">
        <v>260</v>
      </c>
      <c r="S1165" s="1"/>
      <c r="T1165" s="215"/>
    </row>
    <row r="1166" spans="1:18" ht="18.75" customHeight="1">
      <c r="A1166" s="2"/>
      <c r="B1166" s="302" t="s">
        <v>567</v>
      </c>
      <c r="C1166" s="86">
        <v>100</v>
      </c>
      <c r="D1166" s="22">
        <v>1602336.58</v>
      </c>
      <c r="E1166" s="47"/>
      <c r="F1166" s="47"/>
      <c r="G1166" s="47"/>
      <c r="H1166" s="47"/>
      <c r="I1166" s="47"/>
      <c r="J1166" s="47"/>
      <c r="K1166" s="10">
        <v>800</v>
      </c>
      <c r="L1166" s="61" t="s">
        <v>260</v>
      </c>
      <c r="M1166" s="2"/>
      <c r="N1166" s="2"/>
      <c r="O1166" s="2"/>
      <c r="P1166" s="2"/>
      <c r="Q1166" s="2"/>
      <c r="R1166" s="2"/>
    </row>
    <row r="1167" spans="2:11" ht="12.75">
      <c r="B1167" s="4"/>
      <c r="C1167" s="12"/>
      <c r="D1167" s="13"/>
      <c r="E1167" s="13"/>
      <c r="F1167" s="13"/>
      <c r="G1167" s="13"/>
      <c r="H1167" s="13"/>
      <c r="I1167" s="13"/>
      <c r="J1167" s="50"/>
      <c r="K1167" s="9"/>
    </row>
    <row r="1168" spans="2:11" ht="12.75">
      <c r="B1168" s="4" t="s">
        <v>21</v>
      </c>
      <c r="C1168" s="12"/>
      <c r="D1168" s="13"/>
      <c r="E1168" s="13"/>
      <c r="F1168" s="13"/>
      <c r="G1168" s="13"/>
      <c r="H1168" s="13"/>
      <c r="I1168" s="13"/>
      <c r="J1168" s="50"/>
      <c r="K1168" s="9"/>
    </row>
    <row r="1169" spans="2:11" ht="12.75">
      <c r="B1169" s="4"/>
      <c r="C1169" s="12"/>
      <c r="D1169" s="13"/>
      <c r="E1169" s="13"/>
      <c r="F1169" s="13"/>
      <c r="G1169" s="13"/>
      <c r="H1169" s="13"/>
      <c r="I1169" s="13"/>
      <c r="J1169" s="50"/>
      <c r="K1169" s="9"/>
    </row>
    <row r="1170" spans="2:11" ht="12.75">
      <c r="B1170" s="4"/>
      <c r="C1170" s="12"/>
      <c r="D1170" s="13"/>
      <c r="E1170" s="13"/>
      <c r="F1170" s="13"/>
      <c r="G1170" s="13"/>
      <c r="H1170" s="13"/>
      <c r="I1170" s="13"/>
      <c r="J1170" s="50"/>
      <c r="K1170" s="9"/>
    </row>
    <row r="1171" spans="1:11" ht="12.75">
      <c r="A1171" s="9" t="s">
        <v>283</v>
      </c>
      <c r="B1171" s="92" t="str">
        <f>$B$1</f>
        <v>DISTRICT SCHOOL BOARD OF OKEECHOBEE COUNTY</v>
      </c>
      <c r="F1171" s="317"/>
      <c r="H1171" s="90"/>
      <c r="I1171" s="90"/>
      <c r="J1171" s="33"/>
      <c r="K1171" s="35" t="s">
        <v>333</v>
      </c>
    </row>
    <row r="1172" spans="2:11" ht="12.75">
      <c r="B1172" s="92" t="s">
        <v>332</v>
      </c>
      <c r="D1172" s="318"/>
      <c r="F1172" s="317"/>
      <c r="J1172" s="91"/>
      <c r="K1172" s="42" t="s">
        <v>613</v>
      </c>
    </row>
    <row r="1173" spans="2:11" ht="12.75">
      <c r="B1173" s="216" t="str">
        <f>B4</f>
        <v>For the Fiscal Year Ended June 30, 2017</v>
      </c>
      <c r="C1173" s="12"/>
      <c r="D1173" s="13"/>
      <c r="E1173" s="13"/>
      <c r="F1173" s="13"/>
      <c r="G1173" s="13"/>
      <c r="H1173" s="13"/>
      <c r="I1173" s="13"/>
      <c r="J1173" s="50"/>
      <c r="K1173" s="91" t="s">
        <v>334</v>
      </c>
    </row>
    <row r="1174" spans="2:12" ht="12.75">
      <c r="B1174" s="374" t="s">
        <v>403</v>
      </c>
      <c r="C1174" s="399" t="s">
        <v>347</v>
      </c>
      <c r="D1174" s="93">
        <v>100</v>
      </c>
      <c r="E1174" s="93">
        <v>200</v>
      </c>
      <c r="F1174" s="93">
        <v>300</v>
      </c>
      <c r="G1174" s="93">
        <v>400</v>
      </c>
      <c r="H1174" s="93">
        <v>500</v>
      </c>
      <c r="I1174" s="93">
        <v>600</v>
      </c>
      <c r="J1174" s="93">
        <v>700</v>
      </c>
      <c r="K1174" s="93"/>
      <c r="L1174" s="6"/>
    </row>
    <row r="1175" spans="2:12" ht="26.25">
      <c r="B1175" s="395"/>
      <c r="C1175" s="400"/>
      <c r="D1175" s="30" t="s">
        <v>8</v>
      </c>
      <c r="E1175" s="30" t="s">
        <v>348</v>
      </c>
      <c r="F1175" s="30" t="s">
        <v>349</v>
      </c>
      <c r="G1175" s="30" t="s">
        <v>350</v>
      </c>
      <c r="H1175" s="30" t="s">
        <v>351</v>
      </c>
      <c r="I1175" s="30" t="s">
        <v>352</v>
      </c>
      <c r="J1175" s="30" t="s">
        <v>7</v>
      </c>
      <c r="K1175" s="30" t="s">
        <v>9</v>
      </c>
      <c r="L1175" s="6"/>
    </row>
    <row r="1176" spans="2:12" ht="12.75">
      <c r="B1176" s="117" t="s">
        <v>11</v>
      </c>
      <c r="C1176" s="95"/>
      <c r="D1176" s="77"/>
      <c r="E1176" s="77"/>
      <c r="F1176" s="77"/>
      <c r="G1176" s="77"/>
      <c r="H1176" s="77"/>
      <c r="I1176" s="77"/>
      <c r="J1176" s="77"/>
      <c r="K1176" s="77"/>
      <c r="L1176" s="6"/>
    </row>
    <row r="1177" spans="2:12" ht="18.75" customHeight="1">
      <c r="B1177" s="14" t="s">
        <v>262</v>
      </c>
      <c r="C1177" s="11">
        <v>5500</v>
      </c>
      <c r="D1177" s="39">
        <v>199033.35</v>
      </c>
      <c r="E1177" s="39">
        <v>75298.02</v>
      </c>
      <c r="F1177" s="39"/>
      <c r="G1177" s="39"/>
      <c r="H1177" s="39"/>
      <c r="I1177" s="39"/>
      <c r="J1177" s="39">
        <v>1585.52</v>
      </c>
      <c r="K1177" s="101">
        <f aca="true" t="shared" si="73" ref="K1177:K1192">ROUND(SUM(D1177:J1177),2)</f>
        <v>275916.89</v>
      </c>
      <c r="L1177" s="6"/>
    </row>
    <row r="1178" spans="2:12" ht="18.75" customHeight="1">
      <c r="B1178" s="14" t="s">
        <v>565</v>
      </c>
      <c r="C1178" s="11">
        <v>6100</v>
      </c>
      <c r="D1178" s="39"/>
      <c r="E1178" s="39"/>
      <c r="F1178" s="39"/>
      <c r="G1178" s="39"/>
      <c r="H1178" s="39"/>
      <c r="I1178" s="39"/>
      <c r="J1178" s="39"/>
      <c r="K1178" s="101">
        <f t="shared" si="73"/>
        <v>0</v>
      </c>
      <c r="L1178" s="6"/>
    </row>
    <row r="1179" spans="2:12" ht="18.75" customHeight="1">
      <c r="B1179" s="14" t="s">
        <v>204</v>
      </c>
      <c r="C1179" s="11">
        <v>6200</v>
      </c>
      <c r="D1179" s="39"/>
      <c r="E1179" s="39"/>
      <c r="F1179" s="39"/>
      <c r="G1179" s="39"/>
      <c r="H1179" s="39"/>
      <c r="I1179" s="39"/>
      <c r="J1179" s="39"/>
      <c r="K1179" s="101">
        <f t="shared" si="73"/>
        <v>0</v>
      </c>
      <c r="L1179" s="6"/>
    </row>
    <row r="1180" spans="2:12" ht="18.75" customHeight="1">
      <c r="B1180" s="14" t="s">
        <v>205</v>
      </c>
      <c r="C1180" s="11">
        <v>6300</v>
      </c>
      <c r="D1180" s="39"/>
      <c r="E1180" s="39"/>
      <c r="F1180" s="39"/>
      <c r="G1180" s="39"/>
      <c r="H1180" s="39"/>
      <c r="I1180" s="39"/>
      <c r="J1180" s="39"/>
      <c r="K1180" s="101">
        <f t="shared" si="73"/>
        <v>0</v>
      </c>
      <c r="L1180" s="6"/>
    </row>
    <row r="1181" spans="2:12" ht="18.75" customHeight="1">
      <c r="B1181" s="14" t="s">
        <v>206</v>
      </c>
      <c r="C1181" s="11">
        <v>6400</v>
      </c>
      <c r="D1181" s="39"/>
      <c r="E1181" s="39"/>
      <c r="F1181" s="39"/>
      <c r="G1181" s="39"/>
      <c r="H1181" s="39"/>
      <c r="I1181" s="39"/>
      <c r="J1181" s="39"/>
      <c r="K1181" s="101">
        <f t="shared" si="73"/>
        <v>0</v>
      </c>
      <c r="L1181" s="6"/>
    </row>
    <row r="1182" spans="2:12" ht="18.75" customHeight="1">
      <c r="B1182" s="319" t="s">
        <v>582</v>
      </c>
      <c r="C1182" s="11">
        <v>6500</v>
      </c>
      <c r="D1182" s="39"/>
      <c r="E1182" s="39"/>
      <c r="F1182" s="39"/>
      <c r="G1182" s="39"/>
      <c r="H1182" s="39"/>
      <c r="I1182" s="39"/>
      <c r="J1182" s="39"/>
      <c r="K1182" s="101">
        <f t="shared" si="73"/>
        <v>0</v>
      </c>
      <c r="L1182" s="6"/>
    </row>
    <row r="1183" spans="2:12" ht="18.75" customHeight="1">
      <c r="B1183" s="14" t="s">
        <v>256</v>
      </c>
      <c r="C1183" s="11">
        <v>7100</v>
      </c>
      <c r="D1183" s="39"/>
      <c r="E1183" s="39"/>
      <c r="F1183" s="39"/>
      <c r="G1183" s="39"/>
      <c r="H1183" s="39"/>
      <c r="I1183" s="39"/>
      <c r="J1183" s="39"/>
      <c r="K1183" s="101">
        <f t="shared" si="73"/>
        <v>0</v>
      </c>
      <c r="L1183" s="6"/>
    </row>
    <row r="1184" spans="2:12" ht="18.75" customHeight="1">
      <c r="B1184" s="14" t="s">
        <v>207</v>
      </c>
      <c r="C1184" s="11">
        <v>7200</v>
      </c>
      <c r="D1184" s="39"/>
      <c r="E1184" s="39"/>
      <c r="F1184" s="39"/>
      <c r="G1184" s="39"/>
      <c r="H1184" s="39"/>
      <c r="I1184" s="39"/>
      <c r="J1184" s="39"/>
      <c r="K1184" s="101">
        <f t="shared" si="73"/>
        <v>0</v>
      </c>
      <c r="L1184" s="6"/>
    </row>
    <row r="1185" spans="2:12" ht="18.75" customHeight="1">
      <c r="B1185" s="14" t="s">
        <v>208</v>
      </c>
      <c r="C1185" s="11">
        <v>7300</v>
      </c>
      <c r="D1185" s="39"/>
      <c r="E1185" s="39"/>
      <c r="F1185" s="39"/>
      <c r="G1185" s="39"/>
      <c r="H1185" s="39"/>
      <c r="I1185" s="39"/>
      <c r="J1185" s="39"/>
      <c r="K1185" s="101">
        <f t="shared" si="73"/>
        <v>0</v>
      </c>
      <c r="L1185" s="6"/>
    </row>
    <row r="1186" spans="2:12" ht="18.75" customHeight="1">
      <c r="B1186" s="14" t="s">
        <v>209</v>
      </c>
      <c r="C1186" s="11">
        <v>7410</v>
      </c>
      <c r="D1186" s="39"/>
      <c r="E1186" s="39"/>
      <c r="F1186" s="39"/>
      <c r="G1186" s="39"/>
      <c r="H1186" s="39"/>
      <c r="I1186" s="39"/>
      <c r="J1186" s="39"/>
      <c r="K1186" s="101">
        <f t="shared" si="73"/>
        <v>0</v>
      </c>
      <c r="L1186" s="6"/>
    </row>
    <row r="1187" spans="2:12" ht="18.75" customHeight="1">
      <c r="B1187" s="14" t="s">
        <v>210</v>
      </c>
      <c r="C1187" s="11">
        <v>7500</v>
      </c>
      <c r="D1187" s="39"/>
      <c r="E1187" s="39"/>
      <c r="F1187" s="39"/>
      <c r="G1187" s="39"/>
      <c r="H1187" s="39"/>
      <c r="I1187" s="39"/>
      <c r="J1187" s="39"/>
      <c r="K1187" s="101">
        <f t="shared" si="73"/>
        <v>0</v>
      </c>
      <c r="L1187" s="6"/>
    </row>
    <row r="1188" spans="2:12" ht="18.75" customHeight="1">
      <c r="B1188" s="14" t="s">
        <v>211</v>
      </c>
      <c r="C1188" s="11">
        <v>7600</v>
      </c>
      <c r="D1188" s="39"/>
      <c r="E1188" s="39"/>
      <c r="F1188" s="39"/>
      <c r="G1188" s="39"/>
      <c r="H1188" s="39"/>
      <c r="I1188" s="39"/>
      <c r="J1188" s="39"/>
      <c r="K1188" s="101">
        <f t="shared" si="73"/>
        <v>0</v>
      </c>
      <c r="L1188" s="6"/>
    </row>
    <row r="1189" spans="2:12" ht="18.75" customHeight="1">
      <c r="B1189" s="14" t="s">
        <v>212</v>
      </c>
      <c r="C1189" s="11">
        <v>7700</v>
      </c>
      <c r="D1189" s="39"/>
      <c r="E1189" s="39"/>
      <c r="F1189" s="39"/>
      <c r="G1189" s="39"/>
      <c r="H1189" s="39"/>
      <c r="I1189" s="39"/>
      <c r="J1189" s="39"/>
      <c r="K1189" s="101">
        <f t="shared" si="73"/>
        <v>0</v>
      </c>
      <c r="L1189" s="6"/>
    </row>
    <row r="1190" spans="2:12" ht="18.75" customHeight="1">
      <c r="B1190" s="14" t="s">
        <v>382</v>
      </c>
      <c r="C1190" s="11">
        <v>7800</v>
      </c>
      <c r="D1190" s="39"/>
      <c r="E1190" s="39"/>
      <c r="F1190" s="39"/>
      <c r="G1190" s="39"/>
      <c r="H1190" s="39"/>
      <c r="I1190" s="39"/>
      <c r="J1190" s="39"/>
      <c r="K1190" s="101">
        <f t="shared" si="73"/>
        <v>0</v>
      </c>
      <c r="L1190" s="6"/>
    </row>
    <row r="1191" spans="2:12" ht="18.75" customHeight="1">
      <c r="B1191" s="14" t="s">
        <v>213</v>
      </c>
      <c r="C1191" s="11">
        <v>7900</v>
      </c>
      <c r="D1191" s="39"/>
      <c r="E1191" s="39"/>
      <c r="F1191" s="39"/>
      <c r="G1191" s="39"/>
      <c r="H1191" s="39"/>
      <c r="I1191" s="39"/>
      <c r="J1191" s="39"/>
      <c r="K1191" s="101">
        <f t="shared" si="73"/>
        <v>0</v>
      </c>
      <c r="L1191" s="6"/>
    </row>
    <row r="1192" spans="2:12" ht="18.75" customHeight="1">
      <c r="B1192" s="14" t="s">
        <v>214</v>
      </c>
      <c r="C1192" s="11">
        <v>8100</v>
      </c>
      <c r="D1192" s="39"/>
      <c r="E1192" s="39"/>
      <c r="F1192" s="39"/>
      <c r="G1192" s="39"/>
      <c r="H1192" s="39"/>
      <c r="I1192" s="39"/>
      <c r="J1192" s="39"/>
      <c r="K1192" s="101">
        <f t="shared" si="73"/>
        <v>0</v>
      </c>
      <c r="L1192" s="6"/>
    </row>
    <row r="1193" spans="2:12" ht="18.75" customHeight="1">
      <c r="B1193" s="14" t="s">
        <v>215</v>
      </c>
      <c r="C1193" s="11">
        <v>8200</v>
      </c>
      <c r="D1193" s="39"/>
      <c r="E1193" s="39"/>
      <c r="F1193" s="39"/>
      <c r="G1193" s="39"/>
      <c r="H1193" s="39"/>
      <c r="I1193" s="39"/>
      <c r="J1193" s="39"/>
      <c r="K1193" s="101">
        <f>ROUND(SUM(D1193:J1193),2)</f>
        <v>0</v>
      </c>
      <c r="L1193" s="6"/>
    </row>
    <row r="1194" spans="2:12" ht="18.75" customHeight="1">
      <c r="B1194" s="14" t="s">
        <v>216</v>
      </c>
      <c r="C1194" s="11">
        <v>9100</v>
      </c>
      <c r="D1194" s="39"/>
      <c r="E1194" s="39"/>
      <c r="F1194" s="39"/>
      <c r="G1194" s="39"/>
      <c r="H1194" s="39"/>
      <c r="I1194" s="39"/>
      <c r="J1194" s="39"/>
      <c r="K1194" s="101">
        <f>ROUND(SUM(D1194:J1194),2)</f>
        <v>0</v>
      </c>
      <c r="L1194" s="6"/>
    </row>
    <row r="1195" spans="2:12" ht="12.75">
      <c r="B1195" s="96" t="s">
        <v>12</v>
      </c>
      <c r="C1195" s="97"/>
      <c r="D1195" s="226"/>
      <c r="E1195" s="226"/>
      <c r="F1195" s="226"/>
      <c r="G1195" s="226"/>
      <c r="H1195" s="226"/>
      <c r="I1195" s="67"/>
      <c r="J1195" s="226"/>
      <c r="K1195" s="70"/>
      <c r="L1195" s="6"/>
    </row>
    <row r="1196" spans="2:12" ht="18.75" customHeight="1">
      <c r="B1196" s="14" t="s">
        <v>217</v>
      </c>
      <c r="C1196" s="11">
        <v>7420</v>
      </c>
      <c r="D1196" s="227"/>
      <c r="E1196" s="227"/>
      <c r="F1196" s="227"/>
      <c r="G1196" s="227"/>
      <c r="H1196" s="227"/>
      <c r="I1196" s="39"/>
      <c r="J1196" s="227"/>
      <c r="K1196" s="101">
        <f>ROUND(I1196,2)</f>
        <v>0</v>
      </c>
      <c r="L1196" s="6"/>
    </row>
    <row r="1197" spans="2:12" ht="18.75" customHeight="1">
      <c r="B1197" s="14" t="s">
        <v>218</v>
      </c>
      <c r="C1197" s="11">
        <v>9300</v>
      </c>
      <c r="D1197" s="227"/>
      <c r="E1197" s="227"/>
      <c r="F1197" s="227"/>
      <c r="G1197" s="227"/>
      <c r="H1197" s="227"/>
      <c r="I1197" s="39"/>
      <c r="J1197" s="227"/>
      <c r="K1197" s="101">
        <f>ROUND(I1197,2)</f>
        <v>0</v>
      </c>
      <c r="L1197" s="6"/>
    </row>
    <row r="1198" spans="2:12" ht="12.75">
      <c r="B1198" s="96" t="s">
        <v>13</v>
      </c>
      <c r="C1198" s="97"/>
      <c r="D1198" s="226"/>
      <c r="E1198" s="226"/>
      <c r="F1198" s="226"/>
      <c r="G1198" s="226"/>
      <c r="H1198" s="226"/>
      <c r="I1198" s="226"/>
      <c r="J1198" s="67"/>
      <c r="K1198" s="70"/>
      <c r="L1198" s="6"/>
    </row>
    <row r="1199" spans="2:12" ht="18.75" customHeight="1">
      <c r="B1199" s="14" t="s">
        <v>33</v>
      </c>
      <c r="C1199" s="11">
        <v>710</v>
      </c>
      <c r="D1199" s="227"/>
      <c r="E1199" s="227"/>
      <c r="F1199" s="227"/>
      <c r="G1199" s="227"/>
      <c r="H1199" s="227"/>
      <c r="I1199" s="227"/>
      <c r="J1199" s="39"/>
      <c r="K1199" s="101">
        <f>ROUND(J1199,2)</f>
        <v>0</v>
      </c>
      <c r="L1199" s="6"/>
    </row>
    <row r="1200" spans="2:12" ht="18.75" customHeight="1">
      <c r="B1200" s="14" t="s">
        <v>219</v>
      </c>
      <c r="C1200" s="11">
        <v>720</v>
      </c>
      <c r="D1200" s="227"/>
      <c r="E1200" s="227"/>
      <c r="F1200" s="227"/>
      <c r="G1200" s="227"/>
      <c r="H1200" s="227"/>
      <c r="I1200" s="227"/>
      <c r="J1200" s="39"/>
      <c r="K1200" s="101">
        <f>ROUND(J1200,2)</f>
        <v>0</v>
      </c>
      <c r="L1200" s="6"/>
    </row>
    <row r="1201" spans="2:12" ht="18.75" customHeight="1">
      <c r="B1201" s="63" t="s">
        <v>220</v>
      </c>
      <c r="C1201" s="98"/>
      <c r="D1201" s="100">
        <f>ROUND(SUM(D1177:D1194),2)</f>
        <v>199033.35</v>
      </c>
      <c r="E1201" s="102">
        <f>ROUND(SUM(E1177:E1194),2)</f>
        <v>75298.02</v>
      </c>
      <c r="F1201" s="102">
        <f>ROUND(SUM(F1177:F1194),2)</f>
        <v>0</v>
      </c>
      <c r="G1201" s="102">
        <f>ROUND(SUM(G1177:G1194),2)</f>
        <v>0</v>
      </c>
      <c r="H1201" s="102">
        <f>ROUND(SUM(H1177:H1194),2)</f>
        <v>0</v>
      </c>
      <c r="I1201" s="102">
        <f>ROUND(SUM(I1177:I1194)+SUM(I1196:I1197),2)</f>
        <v>0</v>
      </c>
      <c r="J1201" s="102">
        <f>ROUND(SUM(J1177:J1194)+SUM(J1199:J1200),2)</f>
        <v>1585.52</v>
      </c>
      <c r="K1201" s="102">
        <f>ROUND(SUM(D1201:J1201),2)</f>
        <v>275916.89</v>
      </c>
      <c r="L1201" s="6"/>
    </row>
    <row r="1202" ht="12.75"/>
    <row r="1203" spans="1:2" ht="15">
      <c r="A1203" s="99"/>
      <c r="B1203" s="1" t="s">
        <v>531</v>
      </c>
    </row>
    <row r="1204" ht="12.75"/>
    <row r="1205" ht="12.75">
      <c r="B1205" s="4" t="s">
        <v>21</v>
      </c>
    </row>
    <row r="1206" spans="2:12" ht="12.75">
      <c r="B1206" s="51"/>
      <c r="C1206" s="12"/>
      <c r="D1206" s="13"/>
      <c r="E1206" s="13"/>
      <c r="F1206" s="13"/>
      <c r="G1206" s="13"/>
      <c r="H1206" s="13"/>
      <c r="I1206" s="13"/>
      <c r="J1206" s="13"/>
      <c r="K1206" s="50"/>
      <c r="L1206" s="9"/>
    </row>
    <row r="1207" spans="1:5" ht="12.75">
      <c r="A1207" s="6" t="s">
        <v>120</v>
      </c>
      <c r="B1207" s="6"/>
      <c r="C1207" s="6"/>
      <c r="D1207" s="6"/>
      <c r="E1207" s="6"/>
    </row>
  </sheetData>
  <sheetProtection sheet="1"/>
  <mergeCells count="61">
    <mergeCell ref="B1174:B1175"/>
    <mergeCell ref="B1161:E1161"/>
    <mergeCell ref="B1157:E1157"/>
    <mergeCell ref="B1158:E1158"/>
    <mergeCell ref="B1159:E1159"/>
    <mergeCell ref="B1160:E1160"/>
    <mergeCell ref="C1174:C1175"/>
    <mergeCell ref="B1156:E1156"/>
    <mergeCell ref="B965:B966"/>
    <mergeCell ref="C815:C816"/>
    <mergeCell ref="B815:B816"/>
    <mergeCell ref="B1154:E1154"/>
    <mergeCell ref="B1151:E1151"/>
    <mergeCell ref="B1153:E1153"/>
    <mergeCell ref="C1110:C1111"/>
    <mergeCell ref="C1002:C1003"/>
    <mergeCell ref="C1060:C1061"/>
    <mergeCell ref="C549:C550"/>
    <mergeCell ref="B877:B878"/>
    <mergeCell ref="B1155:E1155"/>
    <mergeCell ref="C1032:C1033"/>
    <mergeCell ref="B549:B550"/>
    <mergeCell ref="C695:C696"/>
    <mergeCell ref="C965:C966"/>
    <mergeCell ref="C1072:C1073"/>
    <mergeCell ref="C1082:C1083"/>
    <mergeCell ref="C1089:C1090"/>
    <mergeCell ref="H379:H380"/>
    <mergeCell ref="G379:G380"/>
    <mergeCell ref="B486:B487"/>
    <mergeCell ref="C486:C487"/>
    <mergeCell ref="C85:C86"/>
    <mergeCell ref="B408:B409"/>
    <mergeCell ref="C379:C380"/>
    <mergeCell ref="K486:K487"/>
    <mergeCell ref="K408:K409"/>
    <mergeCell ref="C408:C409"/>
    <mergeCell ref="K85:K86"/>
    <mergeCell ref="B311:B312"/>
    <mergeCell ref="C311:C312"/>
    <mergeCell ref="K311:K312"/>
    <mergeCell ref="B379:B380"/>
    <mergeCell ref="I379:I380"/>
    <mergeCell ref="B85:B86"/>
    <mergeCell ref="F940:F941"/>
    <mergeCell ref="N695:N696"/>
    <mergeCell ref="B695:B696"/>
    <mergeCell ref="N637:N638"/>
    <mergeCell ref="B637:B638"/>
    <mergeCell ref="C637:C638"/>
    <mergeCell ref="B940:B941"/>
    <mergeCell ref="K549:K550"/>
    <mergeCell ref="E940:E941"/>
    <mergeCell ref="B750:B751"/>
    <mergeCell ref="C750:C751"/>
    <mergeCell ref="K815:K816"/>
    <mergeCell ref="F965:F966"/>
    <mergeCell ref="C877:C878"/>
    <mergeCell ref="K877:K878"/>
    <mergeCell ref="K750:K751"/>
    <mergeCell ref="C940:C941"/>
  </mergeCells>
  <dataValidations count="21">
    <dataValidation type="decimal" operator="greaterThan" allowBlank="1" showInputMessage="1" showErrorMessage="1" promptTitle="Long-Term Liabilities" prompt="Please be sure these amounts agree to the government-wide statement of net position. The amount entered should equal the sum of portions due within one year and due after one year." sqref="D968:D969 D971:D975 D977 D979:D983 D985:D990">
      <formula1>0</formula1>
    </dataValidation>
    <dataValidation type="decimal" operator="greaterThanOrEqual" allowBlank="1" showInputMessage="1" showErrorMessage="1" promptTitle="Long-Term Liabilities" prompt="Please be sure these amounts agree to the government-wide statement of net position if the district has business-like activities to report. The amount entered should equal the sum of portions due within one year and due after one year." sqref="E971:E975 E977 E979:E983 E985:E987 E989:E990 E968:E969">
      <formula1>0</formula1>
    </dataValidation>
    <dataValidation type="decimal" operator="greaterThanOrEqual" allowBlank="1" showInputMessage="1" showErrorMessage="1" promptTitle="Instructional Materials" prompt="Enter the science lab allocation with instructional materials. Do not include the library media allocation." sqref="F1008">
      <formula1>0</formula1>
    </dataValidation>
    <dataValidation type="decimal" operator="greaterThanOrEqual" allowBlank="1" showInputMessage="1" showErrorMessage="1" promptTitle="Instructional Materials" prompt="Only enter the library media. Do not include the science lab allocation." sqref="F1009">
      <formula1>0</formula1>
    </dataValidation>
    <dataValidation type="decimal" operator="greaterThanOrEqual" allowBlank="1" showInputMessage="1" showErrorMessage="1" sqref="F1010:F1011 D1133:G1137 D1008:E1014 G1008:G1015 I1004:I1018 D1016:G1018 D564:J564 D1053:D1057 F1053:G1057 D1064:G1064 D1038:G1050 D1142:D1144 D1149:G1149 F1151:F1160 D1177:J1194 I1196:I1197 J1199:J1200 D838:J841 D835:J836 D824:J831 D818:J821 D779:D780 D89:D105 D123:D125 D127:D132 D512 D167:D176 D703:M707 D709:M715 D220:D222 D224:D230 D700:M701 D697:M698 D951:D956 D900:J903 E88:J105 D338:D340 D342:D348 D897:J897 D514:D520 D911:J917 D886:J893 D849:J855 D880:J883 D588:J589 D566:J568 D597:J598 D782:D787 D435:D437 D439:D445 H1014 G979:J983 G971:J975 G968:J969 D591:J594 D602:J608 D585:J586 D748 D1123:I1127 H1005:H1006 H1008:H1009 H1011 H1016 F1013:F1014 D1015:F1015 D1004:G1007 D8:D9 D1165:D1166 D942:D948 D561:J561 D1092:F1094 D1096:F1098 D1100:F1102 D1104:F1106 D1112:F1112 D1076:G1081 D1085:D1087">
      <formula1>0</formula1>
    </dataValidation>
    <dataValidation type="decimal" operator="lessThanOrEqual" allowBlank="1" showInputMessage="1" showErrorMessage="1" errorTitle="Value Error" error="Value in this cell must be negative." sqref="D718:M724 D135:D140 D233:D239 D702:M702 D699:M699 D448:D454 D523:D529 D351:D357 D587:J587 D595:J596 D599:J600 D611:J617 D590:J590 D858:J864 D842:J844 D790:D795 D920:J926 D904:J906">
      <formula1>0</formula1>
    </dataValidation>
    <dataValidation type="decimal" operator="lessThanOrEqual" allowBlank="1" showInputMessage="1" showErrorMessage="1" promptTitle="Negative Fund Balance" prompt="Only the negative residual of special purpose funds should be classified as unassigned. All assigned fund balances should be eliminated before reporting a negative unassigned fund balance." errorTitle="Unassigned Fund Balance" error="Only the negative residual of special purpose funds should be classified as unassigned. Please reclassify this positive fund balance as assigned." sqref="D806 D250 D368 D465 D540 D628:J628 D735:M735">
      <formula1>0</formula1>
    </dataValidation>
    <dataValidation type="decimal" operator="greaterThanOrEqual" allowBlank="1" showInputMessage="1" showErrorMessage="1" promptTitle="Long-Term Liabilities" prompt="Please be sure these amounts agree to the government-wide statement of net assets. The amount entered should equal the sum of portions due within one year and due after one year." sqref="D969">
      <formula1>0</formula1>
    </dataValidation>
    <dataValidation type="decimal" operator="greaterThanOrEqual" allowBlank="1" showInputMessage="1" showErrorMessage="1" promptTitle="Long-Term Liabilities" prompt="Please be sure these amounts agree to the government-wide statement of net assets if the district has business-like activities to report. The amount entered should equal the sum of portions due within one year and due after one year." sqref="E969">
      <formula1>0</formula1>
    </dataValidation>
    <dataValidation type="decimal" operator="greaterThanOrEqual" allowBlank="1" showInputMessage="1" showErrorMessage="1" promptTitle="Flexible Spending" prompt="Do not enter amounts in this table unless the district used categorical funding flexible spending as indicated on Page 21, Exhibit K-13, Schedule of Categorical Programs." sqref="D1122:I1122">
      <formula1>0</formula1>
    </dataValidation>
    <dataValidation type="decimal" operator="greaterThanOrEqual" allowBlank="1" showInputMessage="1" showErrorMessage="1" promptTitle="Additions and Deductions" prompt="Please be sure to enter total additions and total deductions instead of entering the net change as either an addition or deduction. These amounts are used in federal reporting." sqref="E942:F948 E951:F956">
      <formula1>0</formula1>
    </dataValidation>
    <dataValidation type="decimal" operator="greaterThanOrEqual" allowBlank="1" showInputMessage="1" showErrorMessage="1" errorTitle="Negative Amount" error="Based on the current resources method of accounting, expenditures are positive amounts." sqref="D89:D105 E88:J105">
      <formula1>0</formula1>
    </dataValidation>
    <dataValidation type="decimal" operator="greaterThanOrEqual" allowBlank="1" showInputMessage="1" showErrorMessage="1" errorTitle="Negative Revenue" error="Based on the current resources method of accounting, revenue cannot be negative except for change in value of investments." sqref="D12:D15 D41:D47 D50:D65 D67:D75 D166:D176 D179:D182 D185 D188:D196 D264:D268 D291 D294 D297:D301 D664:M667 D396:F398 E382 D745:D747 D476 D479 D482:D483 D552:J553 D555:J555 D557:J558 D564:J567 D570:J573 D640:M641 D643:M643 D35:D38 D390:F390 D7:D9 D271:D287 D645:M652 D18:D28 D655:M655 D561:J561 D658:M661 D30:D33 D393:F393 D383:F386">
      <formula1>0</formula1>
    </dataValidation>
    <dataValidation type="decimal" operator="greaterThanOrEqual" allowBlank="1" showInputMessage="1" showErrorMessage="1" errorTitle="Gain on Investments" error="Record only the proceeds of sale of investments. If sold at a loss, first record the decrease in fair value in account 3433 then report the sale proceeds in account 3432." sqref="D48 D186 D295 D662:M662 D480 D565:J565 D394:F394">
      <formula1>0</formula1>
    </dataValidation>
    <dataValidation type="decimal" operator="greaterThanOrEqual" allowBlank="1" showInputMessage="1" showErrorMessage="1" errorTitle="Negative Expenditure" error="Based on the current resources method of accounting, an expenditure cannot be negative." sqref="D88:J105 I107:I108 J110:J111 D209:D216 D314:J331 I333:I334 D411:J428 I430:I431 D489:J505 I507:I508 D578:J581 D672:M680 D682:M685 D753:J769 I771:I772 J774:J775">
      <formula1>0</formula1>
    </dataValidation>
    <dataValidation type="list" allowBlank="1" showInputMessage="1" showErrorMessage="1" sqref="G2">
      <formula1>$T$1:$T$8</formula1>
    </dataValidation>
    <dataValidation type="decimal" operator="greaterThanOrEqual" allowBlank="1" showInputMessage="1" showErrorMessage="1" promptTitle="School District Tax" prompt="Enter only tax levied by the district school board under s. 212.055(6), F.S., to distinguish taxing authority from the county." sqref="D563:J563 D657:M657">
      <formula1>0</formula1>
    </dataValidation>
    <dataValidation type="decimal" operator="greaterThanOrEqual" allowBlank="1" showInputMessage="1" showErrorMessage="1" promptTitle="School District Tax" prompt="Enter tax levied by the district school board under s. 212.055(6), F.S., to distinguish taxing authority from the county." errorTitle="Negative Revenue" error="Based on the current resources method of accounting, revenue cannot be negative except for change in value of investments." sqref="D563:J563 D657:M657">
      <formula1>0</formula1>
    </dataValidation>
    <dataValidation type="decimal" operator="greaterThanOrEqual" allowBlank="1" showInputMessage="1" showErrorMessage="1" promptTitle="County Tax" prompt="Enter tax shared from the county through an interlocal agreement under s. 212.055, F.S., to distinguish taxing authority other than the district school board." errorTitle="Negative Revenue" error="Based on the current resources method of accounting, revenue cannot be negative except for change in value of investments." sqref="D562:J562 D656:M656">
      <formula1>0</formula1>
    </dataValidation>
    <dataValidation type="list" allowBlank="1" showInputMessage="1" showErrorMessage="1" sqref="G1">
      <formula1>$S$1:$S$68</formula1>
    </dataValidation>
    <dataValidation type="decimal" operator="greaterThanOrEqual" allowBlank="1" showInputMessage="1" showErrorMessage="1" errorTitle="Value Error" error="Value in this cell must be positive." sqref="E1004:E1018">
      <formula1>0</formula1>
    </dataValidation>
  </dataValidations>
  <printOptions horizontalCentered="1"/>
  <pageMargins left="0.25" right="0.25" top="0.5" bottom="0" header="0" footer="0"/>
  <pageSetup fitToHeight="1" fitToWidth="1" horizontalDpi="600" verticalDpi="600" orientation="landscape" paperSize="5" scale="62" r:id="rId1"/>
  <rowBreaks count="1" manualBreakCount="1">
    <brk id="327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ESE348</dc:title>
  <dc:subject/>
  <dc:creator>OFFR</dc:creator>
  <cp:keywords/>
  <dc:description/>
  <cp:lastModifiedBy>STEVENS, JANIS</cp:lastModifiedBy>
  <cp:lastPrinted>2017-09-07T12:30:57Z</cp:lastPrinted>
  <dcterms:created xsi:type="dcterms:W3CDTF">2000-07-06T13:27:15Z</dcterms:created>
  <dcterms:modified xsi:type="dcterms:W3CDTF">2017-09-25T20:10:09Z</dcterms:modified>
  <cp:category/>
  <cp:version/>
  <cp:contentType/>
  <cp:contentStatus/>
</cp:coreProperties>
</file>