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ESE348" sheetId="1" r:id="rId1"/>
  </sheets>
  <definedNames>
    <definedName name="ACwvu.Cap._.Proj._.Dist._.Pg._.28." localSheetId="0" hidden="1">'ESE348'!#REF!</definedName>
    <definedName name="ACwvu.Cap._.Proj._.Dist._.Pg._.29." localSheetId="0" hidden="1">'ESE348'!#REF!</definedName>
    <definedName name="ACwvu.Cap._.Proj._.Dist._.Pg._.30." localSheetId="0" hidden="1">'ESE348'!#REF!</definedName>
    <definedName name="ACwvu.Cap._.Proj._.Dist._.Pg._.31." localSheetId="0" hidden="1">'ESE348'!#REF!</definedName>
    <definedName name="ACwvu.Categorical._.Dist._.Pg._.47." localSheetId="0" hidden="1">'ESE348'!#REF!</definedName>
    <definedName name="ACwvu.Debt._.Serv._.Dist._.Pg._.25." localSheetId="0" hidden="1">'ESE348'!#REF!</definedName>
    <definedName name="ACwvu.Enterprise._.Funds._.Dist._.Pg._.34." localSheetId="0" hidden="1">'ESE348'!#REF!</definedName>
    <definedName name="ACwvu.Expend._.Trust._.Dist._.Pg._.44." localSheetId="0" hidden="1">'ESE348'!#REF!</definedName>
    <definedName name="ACwvu.Gen._.Fund._.Dist._.Pg._.14." localSheetId="0" hidden="1">'ESE348'!$B$1:$D$79</definedName>
    <definedName name="ACwvu.Gen._.Fund._.Dist._.Pg._.15." localSheetId="0" hidden="1">'ESE348'!$B$82:$K$115</definedName>
    <definedName name="ACwvu.Gen._.Fund._.Dist._.Pg._.16." localSheetId="0" hidden="1">'ESE348'!$B$118:$D$156</definedName>
    <definedName name="ACwvu.GLTD._.Dist._.Pg._.45." localSheetId="0" hidden="1">'ESE348'!#REF!</definedName>
    <definedName name="ACwvu.GLTD._.Dist._.Pg._.46." localSheetId="0" hidden="1">'ESE348'!#REF!</definedName>
    <definedName name="ACwvu.Int._.Serv._.Dist._.Pg._.35." localSheetId="0" hidden="1">'ESE348'!#REF!</definedName>
    <definedName name="ACwvu.Non._.Exp._.Trust._.Dist._.Pg._.36." localSheetId="0" hidden="1">'ESE348'!#REF!</definedName>
    <definedName name="ACwvu.Spec._.Food._.Serv._.Dist._.Pg._.20." localSheetId="0" hidden="1">'ESE348'!#REF!</definedName>
    <definedName name="ACwvu.Spec._.Food._.Serv._.Dist._.Pg._.21." localSheetId="0" hidden="1">'ESE348'!#REF!</definedName>
    <definedName name="ACwvu.Spec._.Other._.Dist._.Pg._.22." localSheetId="0" hidden="1">'ESE348'!#REF!</definedName>
    <definedName name="ACwvu.Spec._.Other._.Dist._.Pg._.23." localSheetId="0" hidden="1">'ESE348'!#REF!</definedName>
    <definedName name="ACwvu.SubObject._.Dist._.Pg._.48." localSheetId="0" hidden="1">'ESE348'!#REF!</definedName>
    <definedName name="_xlnm.Print_Area" localSheetId="0">'ESE348'!$B$877:$K$962</definedName>
    <definedName name="Swvu.Cap._.Proj._.Dist._.Pg._.28." localSheetId="0" hidden="1">'ESE348'!#REF!</definedName>
    <definedName name="Swvu.Cap._.Proj._.Dist._.Pg._.29." localSheetId="0" hidden="1">'ESE348'!#REF!</definedName>
    <definedName name="Swvu.Cap._.Proj._.Dist._.Pg._.30." localSheetId="0" hidden="1">'ESE348'!#REF!</definedName>
    <definedName name="Swvu.Cap._.Proj._.Dist._.Pg._.31." localSheetId="0" hidden="1">'ESE348'!#REF!</definedName>
    <definedName name="Swvu.Categorical._.Dist._.Pg._.47." localSheetId="0" hidden="1">'ESE348'!#REF!</definedName>
    <definedName name="Swvu.Debt._.Serv._.Dist._.Pg._.25." localSheetId="0" hidden="1">'ESE348'!#REF!</definedName>
    <definedName name="Swvu.Enterprise._.Funds._.Dist._.Pg._.34." localSheetId="0" hidden="1">'ESE348'!#REF!</definedName>
    <definedName name="Swvu.Expend._.Trust._.Dist._.Pg._.44." localSheetId="0" hidden="1">'ESE348'!#REF!</definedName>
    <definedName name="Swvu.Gen._.Fund._.Dist._.Pg._.14." localSheetId="0" hidden="1">'ESE348'!$B$1:$D$79</definedName>
    <definedName name="Swvu.Gen._.Fund._.Dist._.Pg._.15." localSheetId="0" hidden="1">'ESE348'!$B$82:$K$115</definedName>
    <definedName name="Swvu.Gen._.Fund._.Dist._.Pg._.16." localSheetId="0" hidden="1">'ESE348'!$B$118:$D$156</definedName>
    <definedName name="Swvu.GLTD._.Dist._.Pg._.45." localSheetId="0" hidden="1">'ESE348'!#REF!</definedName>
    <definedName name="Swvu.GLTD._.Dist._.Pg._.46." localSheetId="0" hidden="1">'ESE348'!#REF!</definedName>
    <definedName name="Swvu.Int._.Serv._.Dist._.Pg._.35." localSheetId="0" hidden="1">'ESE348'!#REF!</definedName>
    <definedName name="Swvu.Non._.Exp._.Trust._.Dist._.Pg._.36." localSheetId="0" hidden="1">'ESE348'!#REF!</definedName>
    <definedName name="Swvu.Spec._.Food._.Serv._.Dist._.Pg._.20." localSheetId="0" hidden="1">'ESE348'!#REF!</definedName>
    <definedName name="Swvu.Spec._.Food._.Serv._.Dist._.Pg._.21." localSheetId="0" hidden="1">'ESE348'!#REF!</definedName>
    <definedName name="Swvu.Spec._.Other._.Dist._.Pg._.22." localSheetId="0" hidden="1">'ESE348'!#REF!</definedName>
    <definedName name="Swvu.Spec._.Other._.Dist._.Pg._.23." localSheetId="0" hidden="1">'ESE348'!#REF!</definedName>
    <definedName name="Swvu.SubObject._.Dist._.Pg._.48." localSheetId="0" hidden="1">'ESE348'!#REF!</definedName>
    <definedName name="wvu.Cap._.Proj._.Dist._.Pg._.28." localSheetId="0" hidden="1">{TRUE,TRUE,0.4,-15.8,385.2,202.8,FALSE,FALSE,TRUE,FALSE,0,2,#N/A,499,#N/A,2.18279569892473,10.2307692307692,1,FALSE,FALSE,3,TRUE,1,FALSE,100,"Swvu.Cap._.Proj._.Dist._.Pg._.28.","ACwvu.Cap._.Proj._.Dist._.Pg._.28.",#N/A,FALSE,FALSE,0,0,0,0,2,"","",TRUE,FALSE,FALSE,FALSE,1,#N/A,1,1,"=R500C2:R542C8",FALSE,#N/A,#N/A,FALSE,FALSE,FALSE,5,300,300,FALSE,FALSE,TRUE,TRUE,TRUE}</definedName>
    <definedName name="wvu.Cap._.Proj._.Dist._.Pg._.29." localSheetId="0" hidden="1">{TRUE,TRUE,0.4,-15.8,385.2,202.8,FALSE,FALSE,TRUE,FALSE,0,2,#N/A,500,#N/A,2.18279569892473,10.2307692307692,1,FALSE,FALSE,3,TRUE,1,FALSE,100,"Swvu.Cap._.Proj._.Dist._.Pg._.29.","ACwvu.Cap._.Proj._.Dist._.Pg._.29.",#N/A,FALSE,FALSE,0,0,0,0,2,"","",TRUE,FALSE,FALSE,FALSE,1,#N/A,1,1,"=R552C2:R594C8",FALSE,#N/A,#N/A,FALSE,FALSE,FALSE,5,300,300,FALSE,FALSE,TRUE,TRUE,TRUE}</definedName>
    <definedName name="wvu.Cap._.Proj._.Dist._.Pg._.30." localSheetId="0" hidden="1">{TRUE,TRUE,0.4,-15.8,385.2,202.8,FALSE,FALSE,TRUE,FALSE,0,2,#N/A,604,#N/A,2.18279569892473,10.2307692307692,1,FALSE,FALSE,3,TRUE,1,FALSE,100,"Swvu.Cap._.Proj._.Dist._.Pg._.30.","ACwvu.Cap._.Proj._.Dist._.Pg._.30.",#N/A,FALSE,FALSE,0,0,0,0,2,"","",TRUE,FALSE,FALSE,FALSE,1,#N/A,1,1,"=R604C2:R642C8",FALSE,#N/A,#N/A,FALSE,FALSE,FALSE,5,300,300,FALSE,FALSE,TRUE,TRUE,TRUE}</definedName>
    <definedName name="wvu.Cap._.Proj._.Dist._.Pg._.31." localSheetId="0" hidden="1">{TRUE,TRUE,0.4,-15.8,385.2,202.8,FALSE,FALSE,TRUE,FALSE,0,2,#N/A,651,#N/A,2.18279569892473,10.2307692307692,1,FALSE,FALSE,3,TRUE,1,FALSE,100,"Swvu.Cap._.Proj._.Dist._.Pg._.31.","ACwvu.Cap._.Proj._.Dist._.Pg._.31.",#N/A,FALSE,FALSE,0,0,0,0,2,"","",TRUE,FALSE,FALSE,FALSE,1,#N/A,1,1,"=R652C2:R689C8",FALSE,#N/A,#N/A,FALSE,FALSE,FALSE,5,300,300,FALSE,FALSE,TRUE,TRUE,TRUE}</definedName>
    <definedName name="wvu.Categorical._.Dist._.Pg._.47." localSheetId="0" hidden="1">{TRUE,TRUE,0.4,-15.8,385.2,202.8,FALSE,FALSE,TRUE,FALSE,0,2,#N/A,1004,#N/A,2.13440860215054,8.34146341463415,1,FALSE,FALSE,3,TRUE,1,FALSE,100,"Swvu.Categorical._.Dist._.Pg._.47.","ACwvu.Categorical._.Dist._.Pg._.47.",#N/A,FALSE,FALSE,0,0,0,0,2,"","",TRUE,FALSE,FALSE,FALSE,1,#N/A,1,1,"=R1006C2:R1033C10",FALSE,#N/A,#N/A,FALSE,FALSE,FALSE,5,300,300,FALSE,FALSE,TRUE,TRUE,TRUE}</definedName>
    <definedName name="wvu.Debt._.Serv._.Dist._.Pg._.25." localSheetId="0" hidden="1">{TRUE,TRUE,0.4,-15.8,385.2,202.8,FALSE,FALSE,TRUE,FALSE,0,1,#N/A,439,#N/A,2.69230769230769,11.5652173913043,1,FALSE,FALSE,3,TRUE,1,FALSE,100,"Swvu.Debt._.Serv._.Dist._.Pg._.25.","ACwvu.Debt._.Serv._.Dist._.Pg._.25.",#N/A,FALSE,FALSE,0,0,0,0,2,"","",TRUE,FALSE,FALSE,FALSE,1,#N/A,1,1,"=R439C2:R490C10",FALSE,#N/A,#N/A,FALSE,FALSE,FALSE,5,300,300,FALSE,FALSE,TRUE,TRUE,TRUE}</definedName>
    <definedName name="wvu.Enterprise._.Funds._.Dist._.Pg._.34." localSheetId="0" hidden="1">{TRUE,TRUE,0.4,-15.8,385.2,202.8,FALSE,FALSE,TRUE,FALSE,0,2,#N/A,697,#N/A,2.18279569892473,10.56,1,FALSE,FALSE,3,TRUE,1,FALSE,100,"Swvu.Enterprise._.Funds._.Dist._.Pg._.34.","ACwvu.Enterprise._.Funds._.Dist._.Pg._.34.",#N/A,FALSE,FALSE,0,0,0,0,2,"","",TRUE,FALSE,FALSE,FALSE,1,#N/A,1,1,"=R699C2:R748C11",FALSE,#N/A,#N/A,FALSE,FALSE,FALSE,5,300,300,FALSE,FALSE,TRUE,TRUE,TRUE}</definedName>
    <definedName name="wvu.Expend._.Trust._.Dist._.Pg._.44." localSheetId="0" hidden="1">{TRUE,TRUE,0.4,-15.8,385.2,202.8,FALSE,FALSE,TRUE,FALSE,0,2,#N/A,872,#N/A,2.18279569892473,10.6923076923077,1,FALSE,FALSE,3,TRUE,1,FALSE,100,"Swvu.Expend._.Trust._.Dist._.Pg._.44.","ACwvu.Expend._.Trust._.Dist._.Pg._.44.",#N/A,FALSE,FALSE,0,0,0,0,2,"","",TRUE,FALSE,FALSE,FALSE,1,#N/A,1,1,"=R874C2:R922C11",FALSE,#N/A,#N/A,FALSE,FALSE,FALSE,5,300,300,FALSE,FALSE,TRUE,TRUE,TRUE}</definedName>
    <definedName name="wvu.Gen._.Fund._.Dist._.Pg._.14." localSheetId="0" hidden="1">{TRUE,TRUE,0.4,-15.8,385.2,202.8,FALSE,FALSE,TRUE,FALSE,0,2,#N/A,7,#N/A,2.18279569892473,12.8095238095238,1,FALSE,FALSE,3,TRUE,1,FALSE,100,"Swvu.Gen._.Fund._.Dist._.Pg._.14.","ACwvu.Gen._.Fund._.Dist._.Pg._.14.",#N/A,FALSE,FALSE,0,0,0,0,1,"","",TRUE,FALSE,FALSE,FALSE,1,#N/A,1,1,"=R10C2:R88C4",FALSE,#N/A,#N/A,FALSE,FALSE,FALSE,5,300,300,FALSE,FALSE,TRUE,TRUE,TRUE}</definedName>
    <definedName name="wvu.Gen._.Fund._.Dist._.Pg._.15." localSheetId="0" hidden="1">{TRUE,TRUE,0.4,-15.8,385.2,202.8,FALSE,FALSE,TRUE,FALSE,0,1,#N/A,97,#N/A,2.69230769230769,8.02857142857143,1,FALSE,FALSE,3,TRUE,1,FALSE,100,"Swvu.Gen._.Fund._.Dist._.Pg._.15.","ACwvu.Gen._.Fund._.Dist._.Pg._.15.",#N/A,FALSE,FALSE,0,0,0,0,2,"","",TRUE,FALSE,FALSE,FALSE,1,#N/A,1,1,"=R98C2:R133C11",FALSE,#N/A,#N/A,FALSE,FALSE,FALSE,5,300,300,FALSE,FALSE,TRUE,TRUE,TRUE}</definedName>
    <definedName name="wvu.Gen._.Fund._.Dist._.Pg._.16." localSheetId="0" hidden="1">{TRUE,TRUE,0.4,-15.8,385.2,202.8,FALSE,FALSE,TRUE,FALSE,0,4,#N/A,183,#N/A,3.1505376344086,11.4230769230769,1,FALSE,FALSE,3,TRUE,1,FALSE,100,"Swvu.Gen._.Fund._.Dist._.Pg._.16.","ACwvu.Gen._.Fund._.Dist._.Pg._.16.",#N/A,FALSE,FALSE,0,0,0,0,1,"","",TRUE,FALSE,FALSE,FALSE,1,#N/A,1,1,"=R143C2:R184C4",FALSE,#N/A,#N/A,FALSE,FALSE,FALSE,5,300,300,FALSE,FALSE,TRUE,TRUE,TRUE}</definedName>
    <definedName name="wvu.GLTD._.Dist._.Pg._.45." localSheetId="0" hidden="1">{TRUE,TRUE,0.4,-15.8,385.2,202.8,FALSE,FALSE,TRUE,FALSE,0,2,#N/A,930,#N/A,2.18279569892473,8.45714285714286,1,FALSE,FALSE,3,TRUE,1,FALSE,100,"Swvu.GLTD._.Dist._.Pg._.45.","ACwvu.GLTD._.Dist._.Pg._.45.",#N/A,FALSE,FALSE,0,0,0,0,2,"","",TRUE,FALSE,FALSE,FALSE,1,#N/A,1,1,"=R932C2:R959C8",FALSE,#N/A,#N/A,FALSE,FALSE,FALSE,5,300,300,FALSE,FALSE,TRUE,TRUE,TRUE}</definedName>
    <definedName name="wvu.GLTD._.Dist._.Pg._.46." localSheetId="0" hidden="1">{TRUE,TRUE,0.4,-15.8,385.2,202.8,FALSE,FALSE,TRUE,FALSE,0,2,#N/A,967,#N/A,2.18279569892473,8.28571428571429,1,FALSE,FALSE,3,TRUE,1,FALSE,100,"Swvu.GLTD._.Dist._.Pg._.46.","ACwvu.GLTD._.Dist._.Pg._.46.",#N/A,FALSE,FALSE,0,0,0,0,2,"","",TRUE,FALSE,FALSE,FALSE,1,#N/A,1,1,"=R969C2:R996C8",FALSE,#N/A,#N/A,FALSE,FALSE,FALSE,5,300,300,FALSE,FALSE,TRUE,TRUE,TRUE}</definedName>
    <definedName name="wvu.Int._.Serv._.Dist._.Pg._.35." localSheetId="0" hidden="1">{TRUE,TRUE,0.4,-15.8,385.2,202.8,FALSE,FALSE,TRUE,FALSE,0,2,#N/A,756,#N/A,2.18279569892473,10.56,1,FALSE,FALSE,3,TRUE,1,FALSE,100,"Swvu.Int._.Serv._.Dist._.Pg._.35.","ACwvu.Int._.Serv._.Dist._.Pg._.35.",#N/A,FALSE,FALSE,0,0,0,0,2,"","",TRUE,FALSE,FALSE,FALSE,1,#N/A,1,1,"=R758C2:R807C11",FALSE,#N/A,#N/A,FALSE,FALSE,FALSE,5,300,300,FALSE,FALSE,TRUE,TRUE,TRUE}</definedName>
    <definedName name="wvu.Non._.Exp._.Trust._.Dist._.Pg._.36." localSheetId="0" hidden="1">{TRUE,TRUE,0.4,-15.8,385.2,202.8,FALSE,FALSE,TRUE,FALSE,0,2,#N/A,815,#N/A,2.18279569892473,10.2307692307692,1,FALSE,FALSE,3,TRUE,1,FALSE,100,"Swvu.Non._.Exp._.Trust._.Dist._.Pg._.36.","ACwvu.Non._.Exp._.Trust._.Dist._.Pg._.36.",#N/A,FALSE,FALSE,0,0,0,0,2,"","",TRUE,FALSE,FALSE,FALSE,1,#N/A,1,1,"=R817C2:R862C11",FALSE,#N/A,#N/A,FALSE,FALSE,FALSE,5,300,300,FALSE,FALSE,TRUE,TRUE,TRUE}</definedName>
    <definedName name="wvu.Spec._.Food._.Serv._.Dist._.Pg._.20." localSheetId="0" hidden="1">{TRUE,TRUE,0.4,-15.8,385.2,202.8,FALSE,FALSE,TRUE,FALSE,0,2,#N/A,204,#N/A,2.18279569892473,8.27272727272727,1,FALSE,FALSE,3,TRUE,1,FALSE,100,"Swvu.Spec._.Food._.Serv._.Dist._.Pg._.20.","ACwvu.Spec._.Food._.Serv._.Dist._.Pg._.20.",#N/A,FALSE,FALSE,0,0,0,0,1,"","",TRUE,FALSE,FALSE,FALSE,1,#N/A,1,1,"=R205C2:R253C4",FALSE,#N/A,#N/A,FALSE,FALSE,FALSE,5,300,300,FALSE,FALSE,TRUE,TRUE,TRUE}</definedName>
    <definedName name="wvu.Spec._.Food._.Serv._.Dist._.Pg._.21." localSheetId="0" hidden="1">{TRUE,TRUE,0.4,-15.8,385.2,202.8,FALSE,FALSE,TRUE,FALSE,0,2,#N/A,259,#N/A,2.18279569892473,8.26315789473684,1,FALSE,FALSE,3,TRUE,1,FALSE,100,"Swvu.Spec._.Food._.Serv._.Dist._.Pg._.21.","ACwvu.Spec._.Food._.Serv._.Dist._.Pg._.21.",#N/A,FALSE,FALSE,0,0,0,0,1,"","",TRUE,FALSE,FALSE,FALSE,1,#N/A,1,1,"=R263C2:R301C4",FALSE,#N/A,#N/A,FALSE,FALSE,FALSE,5,300,300,FALSE,FALSE,TRUE,TRUE,TRUE}</definedName>
    <definedName name="wvu.Spec._.Other._.Dist._.Pg._.22." localSheetId="0" hidden="1">{TRUE,TRUE,0.4,-15.8,385.2,202.8,FALSE,FALSE,TRUE,FALSE,0,2,#N/A,307,#N/A,2.18279569892473,9.4,1,FALSE,FALSE,3,TRUE,1,FALSE,100,"Swvu.Spec._.Other._.Dist._.Pg._.22.","ACwvu.Spec._.Other._.Dist._.Pg._.22.",#N/A,FALSE,FALSE,0,0,0,0,1,"","",TRUE,FALSE,FALSE,FALSE,1,#N/A,1,1,"=R311C2:R368C4",FALSE,#N/A,#N/A,FALSE,FALSE,FALSE,5,300,300,FALSE,FALSE,TRUE,TRUE,TRUE}</definedName>
    <definedName name="wvu.Spec._.Other._.Dist._.Pg._.23." localSheetId="0" hidden="1">{TRUE,TRUE,0.4,-15.8,385.2,202.8,FALSE,FALSE,TRUE,FALSE,0,2,#N/A,375,#N/A,2.18279569892473,10.52,1,FALSE,FALSE,3,TRUE,1,FALSE,100,"Swvu.Spec._.Other._.Dist._.Pg._.23.","ACwvu.Spec._.Other._.Dist._.Pg._.23.",#N/A,FALSE,FALSE,0,0,0,0,2,"","",TRUE,FALSE,FALSE,FALSE,1,#N/A,1,1,"=R378C2:R429C11",FALSE,#N/A,#N/A,FALSE,FALSE,FALSE,5,300,300,FALSE,FALSE,TRUE,TRUE,TRUE}</definedName>
    <definedName name="wvu.SubObject._.Dist._.Pg._.48." localSheetId="0" hidden="1">{TRUE,TRUE,0.4,-15.8,385.2,202.8,FALSE,FALSE,TRUE,FALSE,0,2,#N/A,1043,#N/A,2.13440860215054,8.06060606060606,1,FALSE,FALSE,3,TRUE,1,FALSE,100,"Swvu.SubObject._.Dist._.Pg._.48.","ACwvu.SubObject._.Dist._.Pg._.48.",#N/A,FALSE,FALSE,0,0,0,0,1,"","",TRUE,FALSE,FALSE,FALSE,1,#N/A,1,1,"=R1043C2:R1089C6",FALSE,#N/A,#N/A,FALSE,FALSE,FALSE,5,300,300,FALSE,FALSE,TRUE,TRUE,TRUE}</definedName>
    <definedName name="Z_079EFECB_E539_49DD_B475_755B21A670AD_.wvu.PrintArea" localSheetId="0" hidden="1">'ESE348'!$B$877:$K$962</definedName>
    <definedName name="Z_0CBE9774_AC24_42EA_A3B4_253595CE6211_.wvu.PrintArea" localSheetId="0" hidden="1">'ESE348'!$B$877:$K$962</definedName>
    <definedName name="Z_16194A6C_1302_4823_8486_D2E2BD73040B_.wvu.PrintArea" localSheetId="0" hidden="1">'ESE348'!$B$877:$K$962</definedName>
    <definedName name="Z_18CD95B7_2EE4_4048_89E4_8404DD5724E4_.wvu.PrintArea" localSheetId="0" hidden="1">'ESE348'!$B$877:$K$962</definedName>
    <definedName name="Z_22AF9238_C5C1_4AF1_BB17_0FD7B7CE4DD8_.wvu.PrintArea" localSheetId="0" hidden="1">'ESE348'!$B$877:$K$962</definedName>
    <definedName name="Z_25604C23_1F7C_4F0B_876E_9C8264D2A954_.wvu.PrintArea" localSheetId="0" hidden="1">'ESE348'!$B$877:$K$962</definedName>
    <definedName name="Z_2850278E_3219_4B5F_A4F5_8ADC0C884F57_.wvu.PrintArea" localSheetId="0" hidden="1">'ESE348'!$B$877:$K$962</definedName>
    <definedName name="Z_2A7CE75B_F1C1_44BD_9B9C_E19D49379E8E_.wvu.PrintArea" localSheetId="0" hidden="1">'ESE348'!$B$877:$K$962</definedName>
    <definedName name="Z_2B760618_37EB_4306_9798_9329B9E5FE3A_.wvu.PrintArea" localSheetId="0" hidden="1">'ESE348'!$B$877:$K$962</definedName>
    <definedName name="Z_2D066289_0C32_4B80_8E80_50D8E87EE4BA_.wvu.PrintArea" localSheetId="0" hidden="1">'ESE348'!$B$877:$K$962</definedName>
    <definedName name="Z_3180B769_9FAC_462C_A60F_02E6AE41E993_.wvu.PrintArea" localSheetId="0" hidden="1">'ESE348'!$B$877:$K$962</definedName>
    <definedName name="Z_341B3CDD_6559_48CF_89E0_AA5DFE913E46_.wvu.PrintArea" localSheetId="0" hidden="1">'ESE348'!$B$159:$D$202</definedName>
    <definedName name="Z_3CE4EDC4_5341_11D4_97EA_00C04F478EEB_.wvu.PrintArea" localSheetId="0" hidden="1">'ESE348'!#REF!</definedName>
    <definedName name="Z_3CE4EDC5_5341_11D4_97EA_00C04F478EEB_.wvu.PrintArea" localSheetId="0" hidden="1">'ESE348'!#REF!</definedName>
    <definedName name="Z_3CE4EDC6_5341_11D4_97EA_00C04F478EEB_.wvu.PrintArea" localSheetId="0" hidden="1">'ESE348'!#REF!</definedName>
    <definedName name="Z_3CE4EDC7_5341_11D4_97EA_00C04F478EEB_.wvu.PrintArea" localSheetId="0" hidden="1">'ESE348'!#REF!</definedName>
    <definedName name="Z_3CE4EDC8_5341_11D4_97EA_00C04F478EEB_.wvu.PrintArea" localSheetId="0" hidden="1">'ESE348'!#REF!</definedName>
    <definedName name="Z_3CE4EDC9_5341_11D4_97EA_00C04F478EEB_.wvu.PrintArea" localSheetId="0" hidden="1">'ESE348'!#REF!</definedName>
    <definedName name="Z_3CE4EDCA_5341_11D4_97EA_00C04F478EEB_.wvu.PrintArea" localSheetId="0" hidden="1">'ESE348'!#REF!</definedName>
    <definedName name="Z_3CE4EDCB_5341_11D4_97EA_00C04F478EEB_.wvu.PrintArea" localSheetId="0" hidden="1">'ESE348'!#REF!</definedName>
    <definedName name="Z_3CE4EDCC_5341_11D4_97EA_00C04F478EEB_.wvu.PrintArea" localSheetId="0" hidden="1">'ESE348'!$B$1:$D$79</definedName>
    <definedName name="Z_3CE4EDCD_5341_11D4_97EA_00C04F478EEB_.wvu.PrintArea" localSheetId="0" hidden="1">'ESE348'!$B$82:$K$115</definedName>
    <definedName name="Z_3CE4EDCE_5341_11D4_97EA_00C04F478EEB_.wvu.PrintArea" localSheetId="0" hidden="1">'ESE348'!$B$118:$D$156</definedName>
    <definedName name="Z_3CE4EDCF_5341_11D4_97EA_00C04F478EEB_.wvu.PrintArea" localSheetId="0" hidden="1">'ESE348'!#REF!</definedName>
    <definedName name="Z_3CE4EDD0_5341_11D4_97EA_00C04F478EEB_.wvu.PrintArea" localSheetId="0" hidden="1">'ESE348'!#REF!</definedName>
    <definedName name="Z_3CE4EDD1_5341_11D4_97EA_00C04F478EEB_.wvu.PrintArea" localSheetId="0" hidden="1">'ESE348'!#REF!</definedName>
    <definedName name="Z_3CE4EDD2_5341_11D4_97EA_00C04F478EEB_.wvu.PrintArea" localSheetId="0" hidden="1">'ESE348'!#REF!</definedName>
    <definedName name="Z_3CE4EDD3_5341_11D4_97EA_00C04F478EEB_.wvu.PrintArea" localSheetId="0" hidden="1">'ESE348'!#REF!</definedName>
    <definedName name="Z_3CE4EDD4_5341_11D4_97EA_00C04F478EEB_.wvu.PrintArea" localSheetId="0" hidden="1">'ESE348'!#REF!</definedName>
    <definedName name="Z_3CE4EDD5_5341_11D4_97EA_00C04F478EEB_.wvu.PrintArea" localSheetId="0" hidden="1">'ESE348'!#REF!</definedName>
    <definedName name="Z_3CE4EDD6_5341_11D4_97EA_00C04F478EEB_.wvu.PrintArea" localSheetId="0" hidden="1">'ESE348'!#REF!</definedName>
    <definedName name="Z_3CE4EDD7_5341_11D4_97EA_00C04F478EEB_.wvu.PrintArea" localSheetId="0" hidden="1">'ESE348'!#REF!</definedName>
    <definedName name="Z_3F57A086_0804_484D_B676_ABB162B78FA7_.wvu.PrintArea" localSheetId="0" hidden="1">'ESE348'!$B$877:$K$962</definedName>
    <definedName name="Z_3F629D48_0ACD_4602_94AC_B188051AB127_.wvu.PrintArea" localSheetId="0" hidden="1">'ESE348'!$B$877:$K$962</definedName>
    <definedName name="Z_421CEE5A_66F5_4EE7_8CFD_24C6F91F371E_.wvu.PrintArea" localSheetId="0" hidden="1">'ESE348'!$B$877:$K$962</definedName>
    <definedName name="Z_45CAC6E7_C73B_4FD6_B9C6_D9518882A27E_.wvu.PrintArea" localSheetId="0" hidden="1">'ESE348'!$B$877:$K$962</definedName>
    <definedName name="Z_46264184_88A3_457D_BF0F_0C363E2B779D_.wvu.PrintArea" localSheetId="0" hidden="1">'ESE348'!$B$877:$K$962</definedName>
    <definedName name="Z_4AD5F8E7_4BFC_48AA_A393_4EE7BCAF0DE8_.wvu.PrintArea" localSheetId="0" hidden="1">'ESE348'!$B$877:$K$962</definedName>
    <definedName name="Z_4B225D43_0B88_48E8_A738_25954CAB738D_.wvu.PrintArea" localSheetId="0" hidden="1">'ESE348'!$B$877:$K$962</definedName>
    <definedName name="Z_4F3667DE_9CDA_4DBC_B104_C929B3AFEAFA_.wvu.PrintArea" localSheetId="0" hidden="1">'ESE348'!$B$877:$K$962</definedName>
    <definedName name="Z_4F4236BB_978F_45AA_964C_B585CC93BFB0_.wvu.PrintArea" localSheetId="0" hidden="1">'ESE348'!$B$877:$K$962</definedName>
    <definedName name="Z_50372564_491D_11D4_97E1_00C04F478EEB_.wvu.PrintArea" localSheetId="0" hidden="1">'ESE348'!#REF!</definedName>
    <definedName name="Z_50372569_491D_11D4_97E1_00C04F478EEB_.wvu.PrintArea" localSheetId="0" hidden="1">'ESE348'!#REF!</definedName>
    <definedName name="Z_5037256C_491D_11D4_97E1_00C04F478EEB_.wvu.PrintArea" localSheetId="0" hidden="1">'ESE348'!$B$1:$D$79</definedName>
    <definedName name="Z_5037256D_491D_11D4_97E1_00C04F478EEB_.wvu.PrintArea" localSheetId="0" hidden="1">'ESE348'!$B$82:$K$115</definedName>
    <definedName name="Z_5037256E_491D_11D4_97E1_00C04F478EEB_.wvu.PrintArea" localSheetId="0" hidden="1">'ESE348'!$B$118:$D$156</definedName>
    <definedName name="Z_50372571_491D_11D4_97E1_00C04F478EEB_.wvu.PrintArea" localSheetId="0" hidden="1">'ESE348'!#REF!</definedName>
    <definedName name="Z_50372572_491D_11D4_97E1_00C04F478EEB_.wvu.PrintArea" localSheetId="0" hidden="1">'ESE348'!#REF!</definedName>
    <definedName name="Z_50372573_491D_11D4_97E1_00C04F478EEB_.wvu.PrintArea" localSheetId="0" hidden="1">'ESE348'!#REF!</definedName>
    <definedName name="Z_50372574_491D_11D4_97E1_00C04F478EEB_.wvu.PrintArea" localSheetId="0" hidden="1">'ESE348'!#REF!</definedName>
    <definedName name="Z_50372575_491D_11D4_97E1_00C04F478EEB_.wvu.PrintArea" localSheetId="0" hidden="1">'ESE348'!#REF!</definedName>
    <definedName name="Z_50372576_491D_11D4_97E1_00C04F478EEB_.wvu.PrintArea" localSheetId="0" hidden="1">'ESE348'!#REF!</definedName>
    <definedName name="Z_50372577_491D_11D4_97E1_00C04F478EEB_.wvu.PrintArea" localSheetId="0" hidden="1">'ESE348'!#REF!</definedName>
    <definedName name="Z_508007D6_D987_4B75_AD55_24C2FBC31F5F_.wvu.PrintArea" localSheetId="0" hidden="1">'ESE348'!$B$877:$K$962</definedName>
    <definedName name="Z_55FA6204_AD99_41B2_9DE5_CDCC039ECFAF_.wvu.PrintArea" localSheetId="0" hidden="1">'ESE348'!$B$877:$K$962</definedName>
    <definedName name="Z_5BDEC5C4_DF99_4089_91A4_7375405A9267_.wvu.PrintArea" localSheetId="0" hidden="1">'ESE348'!$B$877:$K$962</definedName>
    <definedName name="Z_5E80C524_39DF_40F9_9DBD_CDED9CAEFE38_.wvu.PrintArea" localSheetId="0" hidden="1">'ESE348'!$B$877:$K$962</definedName>
    <definedName name="Z_7D08B2AE_00A7_4145_AB74_7F46ED532958_.wvu.PrintArea" localSheetId="0" hidden="1">'ESE348'!$B$877:$K$962</definedName>
    <definedName name="Z_7E24769A_AF9B_4AF0_989C_56AA4B61FB97_.wvu.PrintArea" localSheetId="0" hidden="1">'ESE348'!$B$877:$K$962</definedName>
    <definedName name="Z_81BC0965_9A5F_4203_A576_028E863FA506_.wvu.PrintArea" localSheetId="0" hidden="1">'ESE348'!$B$1:$D$79</definedName>
    <definedName name="Z_85989B54_F687_482D_932D_4DADCF7E3753_.wvu.PrintArea" localSheetId="0" hidden="1">'ESE348'!$B$877:$K$962</definedName>
    <definedName name="Z_88F9258B_CF83_4FEF_9B0F_3B2368359C03_.wvu.PrintArea" localSheetId="0" hidden="1">'ESE348'!$B$877:$K$962</definedName>
    <definedName name="Z_8B33D687_BAE6_460F_AF04_0D5378209EFD_.wvu.PrintArea" localSheetId="0" hidden="1">'ESE348'!$B$877:$K$962</definedName>
    <definedName name="Z_8D375CD8_A85B_4AD8_953F_321BAEBAF550_.wvu.PrintArea" localSheetId="0" hidden="1">'ESE348'!$B$877:$K$962</definedName>
    <definedName name="Z_9763645E_B938_4E89_84C4_6B31C2C605BF_.wvu.PrintArea" localSheetId="0" hidden="1">'ESE348'!$B$877:$K$962</definedName>
    <definedName name="Z_9C963B6A_66F0_4A7C_A3B5_CF4009D3A5F0_.wvu.PrintArea" localSheetId="0" hidden="1">'ESE348'!$B$877:$K$962</definedName>
    <definedName name="Z_9D3735C0_234B_4363_B824_C532E910F113_.wvu.PrintArea" localSheetId="0" hidden="1">'ESE348'!$B$877:$K$962</definedName>
    <definedName name="Z_A3D5F393_4FC3_4CC9_8071_81E6930F74D4_.wvu.PrintArea" localSheetId="0" hidden="1">'ESE348'!$B$877:$K$962</definedName>
    <definedName name="Z_B3BE6AD9_5535_4E76_866B_03A6730509A5_.wvu.PrintArea" localSheetId="0" hidden="1">'ESE348'!$B$877:$K$962</definedName>
    <definedName name="Z_B798ED25_404D_4111_898A_D334BDA2CAD8_.wvu.PrintArea" localSheetId="0" hidden="1">'ESE348'!$B$877:$K$962</definedName>
    <definedName name="Z_B8640FE2_5346_4E8D_9A3C_D1455938F351_.wvu.PrintArea" localSheetId="0" hidden="1">'ESE348'!$B$877:$K$962</definedName>
    <definedName name="Z_BD0AB3E0_4D31_11D4_97E5_00C04F478EEB_.wvu.PrintArea" localSheetId="0" hidden="1">'ESE348'!#REF!</definedName>
    <definedName name="Z_BD0AB3E1_4D31_11D4_97E5_00C04F478EEB_.wvu.PrintArea" localSheetId="0" hidden="1">'ESE348'!#REF!</definedName>
    <definedName name="Z_BD0AB3E3_4D31_11D4_97E5_00C04F478EEB_.wvu.PrintArea" localSheetId="0" hidden="1">'ESE348'!#REF!</definedName>
    <definedName name="Z_BD0AB3E4_4D31_11D4_97E5_00C04F478EEB_.wvu.PrintArea" localSheetId="0" hidden="1">'ESE348'!#REF!</definedName>
    <definedName name="Z_BD0AB3E5_4D31_11D4_97E5_00C04F478EEB_.wvu.PrintArea" localSheetId="0" hidden="1">'ESE348'!#REF!</definedName>
    <definedName name="Z_BD0AB3E6_4D31_11D4_97E5_00C04F478EEB_.wvu.PrintArea" localSheetId="0" hidden="1">'ESE348'!#REF!</definedName>
    <definedName name="Z_BD0AB3E7_4D31_11D4_97E5_00C04F478EEB_.wvu.PrintArea" localSheetId="0" hidden="1">'ESE348'!#REF!</definedName>
    <definedName name="Z_BD0AB3E8_4D31_11D4_97E5_00C04F478EEB_.wvu.PrintArea" localSheetId="0" hidden="1">'ESE348'!#REF!</definedName>
    <definedName name="Z_D543D2E8_188C_4C73_9ABE_E6B060F1F8DE_.wvu.PrintArea" localSheetId="0" hidden="1">'ESE348'!$B$877:$K$962</definedName>
    <definedName name="Z_D68B8226_87D2_4969_AA9C_9A3DBC232287_.wvu.PrintArea" localSheetId="0" hidden="1">'ESE348'!$B$258:$D$307</definedName>
    <definedName name="Z_D6C75B08_EEE8_45F7_B066_A91363C59091_.wvu.PrintArea" localSheetId="0" hidden="1">'ESE348'!$B$877:$K$962</definedName>
    <definedName name="Z_D8798433_FDA3_4207_8033_3289EC97F746_.wvu.PrintArea" localSheetId="0" hidden="1">'ESE348'!$B$877:$K$962</definedName>
    <definedName name="Z_D9158329_747F_4B6E_B930_835698199369_.wvu.PrintArea" localSheetId="0" hidden="1">'ESE348'!$B$877:$K$962</definedName>
    <definedName name="Z_DBDA3B05_C577_42F9_8589_23A179B3B696_.wvu.PrintArea" localSheetId="0" hidden="1">'ESE348'!$B$877:$K$962</definedName>
    <definedName name="Z_DCC66DE3_BD79_4EC3_BA11_53D146CF31D0_.wvu.PrintArea" localSheetId="0" hidden="1">'ESE348'!$B$877:$K$962</definedName>
    <definedName name="Z_E188EAF5_E1F0_4455_AF67_B3622F19B676_.wvu.PrintArea" localSheetId="0" hidden="1">'ESE348'!$B$877:$K$962</definedName>
    <definedName name="Z_E3B2BCF2_9B28_44B5_9C1F_56D40AEE17F6_.wvu.PrintArea" localSheetId="0" hidden="1">'ESE348'!$B$877:$K$962</definedName>
    <definedName name="Z_E4AC823B_963A_4CBE_A6F3_D01E15836B0E_.wvu.PrintArea" localSheetId="0" hidden="1">'ESE348'!$B$877:$K$962</definedName>
    <definedName name="Z_E8CD2AEA_5AAB_42E8_B5B8_674FD19B8039_.wvu.PrintArea" localSheetId="0" hidden="1">'ESE348'!$B$310:$K$373</definedName>
    <definedName name="Z_E9806B6C_BA7A_4252_8812_9D74F2398999_.wvu.PrintArea" localSheetId="0" hidden="1">'ESE348'!$B$877:$K$962</definedName>
    <definedName name="Z_EB4D38B6_EC82_41FE_A264_85B533DDACD9_.wvu.PrintArea" localSheetId="0" hidden="1">'ESE348'!$B$205:$D$255</definedName>
    <definedName name="Z_F023BEFD_C8B0_4420_B262_96B1D31FC0DA_.wvu.PrintArea" localSheetId="0" hidden="1">'ESE348'!$B$877:$K$962</definedName>
    <definedName name="Z_F0B3C1F4_DCD4_4E24_88DE_95B24B3D2FA0_.wvu.PrintArea" localSheetId="0" hidden="1">'ESE348'!$B$877:$K$962</definedName>
    <definedName name="Z_F229243C_D7D3_4DC1_B056_74B94D8C618A_.wvu.PrintArea" localSheetId="0" hidden="1">'ESE348'!$B$877:$K$962</definedName>
    <definedName name="Z_F8BA7D28_FDC8_4C5F_8F8C_8A4C0F9B74A2_.wvu.PrintArea" localSheetId="0" hidden="1">'ESE348'!$B$118:$D$156</definedName>
    <definedName name="Z_FDCC9883_A335_4E5D_ADA0_6D82AC1921B5_.wvu.PrintArea" localSheetId="0" hidden="1">'ESE348'!$B$82:$K$115</definedName>
    <definedName name="Z_FE5A10D7_4913_407E_B304_7ECC95F4CFBE_.wvu.PrintArea" localSheetId="0" hidden="1">'ESE348'!$B$877:$K$962</definedName>
  </definedNames>
  <calcPr fullCalcOnLoad="1"/>
</workbook>
</file>

<file path=xl/sharedStrings.xml><?xml version="1.0" encoding="utf-8"?>
<sst xmlns="http://schemas.openxmlformats.org/spreadsheetml/2006/main" count="2024" uniqueCount="769">
  <si>
    <t>p1</t>
  </si>
  <si>
    <t>Select District:</t>
  </si>
  <si>
    <t>STATEMENT OF REVENUES, EXPENDITURES AND</t>
  </si>
  <si>
    <t>Exhibit K-1</t>
  </si>
  <si>
    <t>Select Year Ended June 30:</t>
  </si>
  <si>
    <t>ALACHUA</t>
  </si>
  <si>
    <t>CHANGES IN FUND BALANCE - GENERAL FUND</t>
  </si>
  <si>
    <t>FDOE Page  1</t>
  </si>
  <si>
    <t>BAKER</t>
  </si>
  <si>
    <t>Fund 100</t>
  </si>
  <si>
    <t>BAY</t>
  </si>
  <si>
    <t xml:space="preserve">REVENUES                       </t>
  </si>
  <si>
    <t>Account
Number</t>
  </si>
  <si>
    <t>BRADFORD</t>
  </si>
  <si>
    <t>Federal Direct:</t>
  </si>
  <si>
    <t>BREVARD</t>
  </si>
  <si>
    <t>Federal Impact, Current Operations</t>
  </si>
  <si>
    <t>BROWARD</t>
  </si>
  <si>
    <t>Reserve Officers Training Corps (ROTC)</t>
  </si>
  <si>
    <t>CALHOUN</t>
  </si>
  <si>
    <t>Miscellaneous Federal Direct</t>
  </si>
  <si>
    <t>CHARLOTTE</t>
  </si>
  <si>
    <t>Total Federal Direct</t>
  </si>
  <si>
    <t>CITRUS</t>
  </si>
  <si>
    <t>Federal Through State and Local:</t>
  </si>
  <si>
    <t>CLAY</t>
  </si>
  <si>
    <t>Medicaid</t>
  </si>
  <si>
    <t>COLLIER</t>
  </si>
  <si>
    <t>National Forest Funds</t>
  </si>
  <si>
    <t>COLUMBIA</t>
  </si>
  <si>
    <t>Federal Through Local</t>
  </si>
  <si>
    <t>DADE</t>
  </si>
  <si>
    <t>Miscellaneous Federal Through State</t>
  </si>
  <si>
    <t>DESOTO</t>
  </si>
  <si>
    <t>Total Federal Through State and Local</t>
  </si>
  <si>
    <t>DIXIE</t>
  </si>
  <si>
    <t>State:</t>
  </si>
  <si>
    <t>DUVAL</t>
  </si>
  <si>
    <t>Florida Education Finance Program (FEFP)</t>
  </si>
  <si>
    <t>ESCAMBIA</t>
  </si>
  <si>
    <t>Workforce Development</t>
  </si>
  <si>
    <t>FLAGLER</t>
  </si>
  <si>
    <t>Workforce Development Capitalization Incentive Grant</t>
  </si>
  <si>
    <t>FRANKLIN</t>
  </si>
  <si>
    <t>Workforce Education Performance Incentives</t>
  </si>
  <si>
    <t>GADSDEN</t>
  </si>
  <si>
    <t>Adults with Disabilities</t>
  </si>
  <si>
    <t>GILCHRIST</t>
  </si>
  <si>
    <t>CO&amp;DS Withheld for Administrative Expenditure</t>
  </si>
  <si>
    <t>GLADES</t>
  </si>
  <si>
    <t>Diagnostic and Learning Resources Centers</t>
  </si>
  <si>
    <t>GULF</t>
  </si>
  <si>
    <t>Sales Tax Distribution (s. 212.20(6)(d)6.a., F.S.)</t>
  </si>
  <si>
    <t>HAMILTON</t>
  </si>
  <si>
    <t>State Forest Funds</t>
  </si>
  <si>
    <t>HARDEE</t>
  </si>
  <si>
    <t>State License Tax</t>
  </si>
  <si>
    <t>HENDRY</t>
  </si>
  <si>
    <t>District Discretionary Lottery Funds</t>
  </si>
  <si>
    <t>HERNANDO</t>
  </si>
  <si>
    <t>Categorical Programs:</t>
  </si>
  <si>
    <t>HIGHLANDS</t>
  </si>
  <si>
    <t>Class Size Reduction Operating Funds</t>
  </si>
  <si>
    <t>HILLSBOROUGH</t>
  </si>
  <si>
    <t>Florida School Recognition Funds</t>
  </si>
  <si>
    <t>HOLMES</t>
  </si>
  <si>
    <t>Voluntary Prekindergarten Program</t>
  </si>
  <si>
    <t>INDIAN RIVER</t>
  </si>
  <si>
    <t>Preschool Projects</t>
  </si>
  <si>
    <t>JACKSON</t>
  </si>
  <si>
    <t>Other State:</t>
  </si>
  <si>
    <t>JEFFERSON</t>
  </si>
  <si>
    <t>Reading Programs</t>
  </si>
  <si>
    <t>LAFAYETTE</t>
  </si>
  <si>
    <t>Full-Service Schools Program</t>
  </si>
  <si>
    <t>LAKE</t>
  </si>
  <si>
    <t>State Through Local</t>
  </si>
  <si>
    <t>LEE</t>
  </si>
  <si>
    <t>Other Miscellaneous State Revenues</t>
  </si>
  <si>
    <t>LEON</t>
  </si>
  <si>
    <t>Total State</t>
  </si>
  <si>
    <t>LEVY</t>
  </si>
  <si>
    <t>Local:</t>
  </si>
  <si>
    <t>LIBERTY</t>
  </si>
  <si>
    <t>District School Taxes</t>
  </si>
  <si>
    <t>MADISON</t>
  </si>
  <si>
    <t>Tax Redemptions</t>
  </si>
  <si>
    <t>MANATEE</t>
  </si>
  <si>
    <t>Payment in Lieu of Taxes</t>
  </si>
  <si>
    <t>MARION</t>
  </si>
  <si>
    <t>Excess Fees</t>
  </si>
  <si>
    <t>MARTIN</t>
  </si>
  <si>
    <t>Tuition</t>
  </si>
  <si>
    <t>MONROE</t>
  </si>
  <si>
    <t>Lease Revenue</t>
  </si>
  <si>
    <t>NASSAU</t>
  </si>
  <si>
    <t>Interest on Investments</t>
  </si>
  <si>
    <t>OKALOOSA</t>
  </si>
  <si>
    <t>Gain on Sale of Investments</t>
  </si>
  <si>
    <t>OKEECHOBEE</t>
  </si>
  <si>
    <t>Net Increase (Decrease) in Fair Value of Investments</t>
  </si>
  <si>
    <t>ORANGE</t>
  </si>
  <si>
    <t>Gifts, Grants and Bequests</t>
  </si>
  <si>
    <t>Interest Income - Leases</t>
  </si>
  <si>
    <t>OSCEOLA</t>
  </si>
  <si>
    <t>Student Fees:</t>
  </si>
  <si>
    <t>PALM BEACH</t>
  </si>
  <si>
    <t>Adult General Education Course Fees</t>
  </si>
  <si>
    <t>PASCO</t>
  </si>
  <si>
    <t>Postsec Career Cert-Appl Tech Diploma Course Fees</t>
  </si>
  <si>
    <t>PINELLAS</t>
  </si>
  <si>
    <t>Continuing Workforce Education Course Fees</t>
  </si>
  <si>
    <t>POLK</t>
  </si>
  <si>
    <t>Capital Improvement Fees</t>
  </si>
  <si>
    <t>PUTNAM</t>
  </si>
  <si>
    <t>Postsecondary Lab Fees</t>
  </si>
  <si>
    <t>ST. JOHNS</t>
  </si>
  <si>
    <t>Lifelong Learning Fees</t>
  </si>
  <si>
    <t>ST. LUCIE</t>
  </si>
  <si>
    <t>GED® Testing Fees</t>
  </si>
  <si>
    <t>SANTA ROSA</t>
  </si>
  <si>
    <t>Financial Aid Fees</t>
  </si>
  <si>
    <t>SARASOTA</t>
  </si>
  <si>
    <t>Other Student Fees</t>
  </si>
  <si>
    <t>SEMINOLE</t>
  </si>
  <si>
    <t>Other Fees:</t>
  </si>
  <si>
    <t>SUMTER</t>
  </si>
  <si>
    <t>Preschool Program Fees</t>
  </si>
  <si>
    <t>SUWANNEE</t>
  </si>
  <si>
    <t>Prekindergarten Early Intervention Fees</t>
  </si>
  <si>
    <t>TAYLOR</t>
  </si>
  <si>
    <t>School-Age Child Care Fees</t>
  </si>
  <si>
    <t>UNION</t>
  </si>
  <si>
    <t>Other Schools, Courses and Classes Fees</t>
  </si>
  <si>
    <t>VOLUSIA</t>
  </si>
  <si>
    <t>Miscellaneous Local:</t>
  </si>
  <si>
    <t>WAKULLA</t>
  </si>
  <si>
    <t>Bus Fees</t>
  </si>
  <si>
    <t>WALTON</t>
  </si>
  <si>
    <t>Transportation Services Rendered for School Activities</t>
  </si>
  <si>
    <t>WASHINGTON</t>
  </si>
  <si>
    <t>Sale of Junk</t>
  </si>
  <si>
    <t>Receipt of Federal Indirect Cost Rate</t>
  </si>
  <si>
    <t>Other Miscellaneous Local Sources</t>
  </si>
  <si>
    <t>Refunds of Prior Year's Expenditures</t>
  </si>
  <si>
    <t>Collections for Lost, Damaged and Sold Textbooks</t>
  </si>
  <si>
    <t>Receipt of Food Service Indirect Costs</t>
  </si>
  <si>
    <t xml:space="preserve">Total Local </t>
  </si>
  <si>
    <t>Total Revenues</t>
  </si>
  <si>
    <t>ESE  348</t>
  </si>
  <si>
    <t>p2</t>
  </si>
  <si>
    <t>STATEMENT OF REVENUES, EXPENDITURES AND CHANGES IN FUND BALANCE - GENERAL FUND (Continued)</t>
  </si>
  <si>
    <t>FDOE Page 2</t>
  </si>
  <si>
    <t>EXPENDITURES</t>
  </si>
  <si>
    <t xml:space="preserve">Totals </t>
  </si>
  <si>
    <t>Salaries</t>
  </si>
  <si>
    <t>Employee
Benefits</t>
  </si>
  <si>
    <t>Purchased
Services</t>
  </si>
  <si>
    <t>Energy
Services</t>
  </si>
  <si>
    <t>Materials
and Supplies</t>
  </si>
  <si>
    <t>Capital
Outlay</t>
  </si>
  <si>
    <t>Other</t>
  </si>
  <si>
    <t>Current:</t>
  </si>
  <si>
    <t>Instruction</t>
  </si>
  <si>
    <t>Student Support Services</t>
  </si>
  <si>
    <t>Instructional Media Services</t>
  </si>
  <si>
    <t>Instruction and Curriculum Development Services</t>
  </si>
  <si>
    <t>Instructional Staff Training Services</t>
  </si>
  <si>
    <t>Instruction-Related Technology</t>
  </si>
  <si>
    <t xml:space="preserve">Board </t>
  </si>
  <si>
    <t>General Administration</t>
  </si>
  <si>
    <t>School Administration</t>
  </si>
  <si>
    <t>Facilities Acquisition and Construction</t>
  </si>
  <si>
    <t>Fiscal Services</t>
  </si>
  <si>
    <t>Food Services</t>
  </si>
  <si>
    <t>Central Services</t>
  </si>
  <si>
    <t>Student Transportation Services</t>
  </si>
  <si>
    <t>Operation of Plant</t>
  </si>
  <si>
    <t>Maintenance of Plant</t>
  </si>
  <si>
    <t>Administrative Technology Services</t>
  </si>
  <si>
    <t>Community Services</t>
  </si>
  <si>
    <t>Capital Outlay:</t>
  </si>
  <si>
    <t xml:space="preserve">Facilities Acquisition and Construction </t>
  </si>
  <si>
    <t>Other Capital Outlay</t>
  </si>
  <si>
    <t>Debt Service:  (Function 9200)</t>
  </si>
  <si>
    <t>Redemption of Principal</t>
  </si>
  <si>
    <t xml:space="preserve">Interest </t>
  </si>
  <si>
    <t>Total Expenditures</t>
  </si>
  <si>
    <t>Excess (Deficiency) of Revenues Over Expenditures</t>
  </si>
  <si>
    <t>ESE 348</t>
  </si>
  <si>
    <t>p3</t>
  </si>
  <si>
    <t xml:space="preserve">STATEMENT OF REVENUES, EXPENDITURES AND </t>
  </si>
  <si>
    <t xml:space="preserve">CHANGES IN FUND BALANCE - GENERAL FUND (Continued)       </t>
  </si>
  <si>
    <t>FDOE Page 3</t>
  </si>
  <si>
    <t>OTHER FINANCING SOURCES (USES)
and CHANGES IN FUND BALANCES</t>
  </si>
  <si>
    <t>Loans</t>
  </si>
  <si>
    <r>
      <t>Sale</t>
    </r>
    <r>
      <rPr>
        <sz val="10"/>
        <color indexed="8"/>
        <rFont val="Times New Roman"/>
        <family val="1"/>
      </rPr>
      <t xml:space="preserve"> of Capital Assets</t>
    </r>
  </si>
  <si>
    <t>Loss Recoveries</t>
  </si>
  <si>
    <t>Transfers In:</t>
  </si>
  <si>
    <t>From Debt Service Funds</t>
  </si>
  <si>
    <t>From Capital Projects Funds</t>
  </si>
  <si>
    <t>From Special Revenue Funds</t>
  </si>
  <si>
    <t>From Permanent Funds</t>
  </si>
  <si>
    <t>From Internal Service Funds</t>
  </si>
  <si>
    <t>From Enterprise Funds</t>
  </si>
  <si>
    <t>Total Transfers In</t>
  </si>
  <si>
    <t>Transfers Out:  (Function 9700)</t>
  </si>
  <si>
    <t>To Debt Service Funds</t>
  </si>
  <si>
    <t>To Capital Projects Funds</t>
  </si>
  <si>
    <t>To Special Revenue Funds</t>
  </si>
  <si>
    <t>To Permanent Funds</t>
  </si>
  <si>
    <t>To Internal Service Funds</t>
  </si>
  <si>
    <t>To Enterprise Funds</t>
  </si>
  <si>
    <t>Total Transfers Out</t>
  </si>
  <si>
    <t>Total Other Financing Sources (Uses)</t>
  </si>
  <si>
    <t>Net Change In Fund Balance</t>
  </si>
  <si>
    <t>Adjustments to Fund Balance</t>
  </si>
  <si>
    <t>Ending Fund Balance:</t>
  </si>
  <si>
    <t>Nonspendable Fund Balance</t>
  </si>
  <si>
    <t>Restricted Fund Balance</t>
  </si>
  <si>
    <t>Committed Fund Balance</t>
  </si>
  <si>
    <t>Assigned Fund Balance</t>
  </si>
  <si>
    <t>Unassigned Fund Balance</t>
  </si>
  <si>
    <t>p4</t>
  </si>
  <si>
    <t>CHANGES IN FUND BALANCE - SPECIAL REVENUE</t>
  </si>
  <si>
    <t>Exhibit K-2</t>
  </si>
  <si>
    <t>FUNDS - FOOD SERVICES</t>
  </si>
  <si>
    <t>FDOE Page 4</t>
  </si>
  <si>
    <t>Fund 410</t>
  </si>
  <si>
    <t>REVENUES</t>
  </si>
  <si>
    <t>Federal :</t>
  </si>
  <si>
    <t>School Lunch Reimbursement</t>
  </si>
  <si>
    <t>School Breakfast Reimbursement</t>
  </si>
  <si>
    <t>Afterschool Snack Reimbursement</t>
  </si>
  <si>
    <t>Child Care Food Program</t>
  </si>
  <si>
    <t>USDA-Donated Commodities</t>
  </si>
  <si>
    <t>Cash in Lieu of Donated Foods</t>
  </si>
  <si>
    <t>Summer Food Service Program</t>
  </si>
  <si>
    <t>Fresh Fruit and Vegetable Program</t>
  </si>
  <si>
    <t>Other Food Services</t>
  </si>
  <si>
    <t>School Breakfast Supplement</t>
  </si>
  <si>
    <t>School Lunch Supplement</t>
  </si>
  <si>
    <t>Student Lunches</t>
  </si>
  <si>
    <t>Student Breakfasts</t>
  </si>
  <si>
    <t>Adult Breakfasts/Lunches</t>
  </si>
  <si>
    <t>Student and Adult á la Carte Fees</t>
  </si>
  <si>
    <t>Student Snacks</t>
  </si>
  <si>
    <t>Other Food Sales</t>
  </si>
  <si>
    <t>p5</t>
  </si>
  <si>
    <t xml:space="preserve">STATEMENT OF REVENUES, EXPENDITURES AND  </t>
  </si>
  <si>
    <t>FUNDS - FOOD SERVICES (Continued)</t>
  </si>
  <si>
    <t>FDOE Page 5</t>
  </si>
  <si>
    <t>EXPENDITURES (Functions 7600/9300)</t>
  </si>
  <si>
    <t>Employee Benefits</t>
  </si>
  <si>
    <t>Purchased Services</t>
  </si>
  <si>
    <t>Energy Services</t>
  </si>
  <si>
    <t>Materials and Supplies</t>
  </si>
  <si>
    <t xml:space="preserve">Capital Outlay </t>
  </si>
  <si>
    <t>Other Capital Outlay  (Function 9300)</t>
  </si>
  <si>
    <t>DO NOT MAKE CHANGES TO THIS CODE</t>
  </si>
  <si>
    <t>Sale of Capital Assets</t>
  </si>
  <si>
    <t>From General Fund</t>
  </si>
  <si>
    <t>Interfund</t>
  </si>
  <si>
    <t>To General Fund</t>
  </si>
  <si>
    <t>Net Change in Fund Balance</t>
  </si>
  <si>
    <t xml:space="preserve">ESE  348                                  </t>
  </si>
  <si>
    <t>p6</t>
  </si>
  <si>
    <t>Exhibit K-3</t>
  </si>
  <si>
    <t>FUNDS - OTHER FEDERAL PROGRAMS</t>
  </si>
  <si>
    <t>FDOE Page 6</t>
  </si>
  <si>
    <t>Fund 420</t>
  </si>
  <si>
    <t>Head Start</t>
  </si>
  <si>
    <t>Workforce Innovation and Opportunity Act</t>
  </si>
  <si>
    <t>Community Action Programs</t>
  </si>
  <si>
    <t>Pell Grants</t>
  </si>
  <si>
    <t>Career and Technical Education</t>
  </si>
  <si>
    <t>Individuals with Disabilities Education Act (IDEA)</t>
  </si>
  <si>
    <t>Workforce Innovation and Opportunity Act:</t>
  </si>
  <si>
    <t>Adult General Education</t>
  </si>
  <si>
    <t>English Literacy and Civics Education</t>
  </si>
  <si>
    <t>Adult Migrant Education</t>
  </si>
  <si>
    <t>Other WIOA Programs</t>
  </si>
  <si>
    <t>ESSA - Elementary and Secondary Education Act:</t>
  </si>
  <si>
    <t>Elementary and Secondary Education Act - Title I</t>
  </si>
  <si>
    <t>Teacher and Principal Training and Recruiting - Title II, Part A</t>
  </si>
  <si>
    <t>Math and Science Partnerships - Title II, Part B</t>
  </si>
  <si>
    <t>Language Instruction - Title III</t>
  </si>
  <si>
    <t>Twenty-First Century Schools - Title IV</t>
  </si>
  <si>
    <t>Emergency Immigrant Education Program</t>
  </si>
  <si>
    <t>p7</t>
  </si>
  <si>
    <t>STATEMENT OF REVENUES, EXPENDITURES AND CHANGES IN FUND BALANCE - SPECIAL REVENUE FUNDS - OTHER FEDERAL PROGRAMS (Continued)</t>
  </si>
  <si>
    <t>FDOE Page 7</t>
  </si>
  <si>
    <t xml:space="preserve">Instruction and Curriculum Development Services   </t>
  </si>
  <si>
    <t>Excess (Deficiency) of Revenues over Expenditures</t>
  </si>
  <si>
    <r>
      <t>Sale</t>
    </r>
    <r>
      <rPr>
        <sz val="10"/>
        <rFont val="Times New Roman"/>
        <family val="1"/>
      </rPr>
      <t xml:space="preserve"> of Capital Assets</t>
    </r>
  </si>
  <si>
    <t>To the General Fund</t>
  </si>
  <si>
    <t>p8</t>
  </si>
  <si>
    <t>COMBINING STATEMENT OF REVENUES, EXPENDITURES AND CHANGES IN FUND BALANCE - SPECIAL REVENUE FUNDS</t>
  </si>
  <si>
    <t>CORONAVIRUS AID, RELIEF AND ECONOMIC SECURITY (CARES) ACT</t>
  </si>
  <si>
    <t>CORONAVIRUS RESPONSE &amp; RELIEF SUPPLEMENTAL APPROPRIATIONS (CRRSA) ACT RELIEF FUND</t>
  </si>
  <si>
    <t>Exhibit K-4</t>
  </si>
  <si>
    <t>AMERICAN RESCUE PLAN (ARP) RELIEF FUND</t>
  </si>
  <si>
    <t>DOE Page 8</t>
  </si>
  <si>
    <t>Account</t>
  </si>
  <si>
    <t xml:space="preserve">
Elem. &amp; Sec. School
Emergency Relief (ESSER)</t>
  </si>
  <si>
    <t>Other CARES Act
Relief Fund
(Including GEER)</t>
  </si>
  <si>
    <t xml:space="preserve">
Elem. &amp; Sec. School
Emergency Relief (ESSER II)</t>
  </si>
  <si>
    <t>Other CRRSA Act
Relief Fund
(Including GEER II)</t>
  </si>
  <si>
    <t xml:space="preserve">
Elem. &amp; Sec. School
Emergency Relief (ESSER III)</t>
  </si>
  <si>
    <t xml:space="preserve">
Other ARP Act Relief Fund</t>
  </si>
  <si>
    <t>Totals</t>
  </si>
  <si>
    <t>Number</t>
  </si>
  <si>
    <t>Total Federal Direct:</t>
  </si>
  <si>
    <t>Education Stabilization Funds - K-12</t>
  </si>
  <si>
    <t>Education Stabilization Funds - Workforce</t>
  </si>
  <si>
    <t>Education Stabilization Funds - VPK</t>
  </si>
  <si>
    <t>p9</t>
  </si>
  <si>
    <t>STATEMENT OF REVENUES, EXPENDITURES AND CHANGES IN FUND BALANCE - SPECIAL REVENUE FUNDS - ELEMENTARY AND SECONDARY SCHOOL EMERGENCY RELIEF (ESSER)</t>
  </si>
  <si>
    <t>FDOE Page 9</t>
  </si>
  <si>
    <t>Fund 441</t>
  </si>
  <si>
    <t>p10</t>
  </si>
  <si>
    <t>STATEMENT OF REVENUES, EXPENDITURES AND CHANGES IN FUND BALANCE - SPECIAL REVENUE FUNDS - OTHER CARES ACT RELIEF FUND (INCLUDING GEER)</t>
  </si>
  <si>
    <t>FDOE Page 10</t>
  </si>
  <si>
    <t>Fund 442</t>
  </si>
  <si>
    <t>p11</t>
  </si>
  <si>
    <t>STATEMENT OF REVENUES, EXPENDITURES AND CHANGES IN FUND BALANCE - SPECIAL REVENUE FUNDS - ELEMENTARY AND SECONDARY SCHOOL EMERGENCY RELIEF II (ESSER II)</t>
  </si>
  <si>
    <t>FDOE Page 11</t>
  </si>
  <si>
    <t>Fund 443</t>
  </si>
  <si>
    <t>p12</t>
  </si>
  <si>
    <t>STATEMENT OF REVENUES, EXPENDITURES AND CHANGES IN FUND BALANCE - SPECIAL REVENUE FUNDS - OTHER CRRSA ACT RELIEF FUND (INCLUDING GEER II)</t>
  </si>
  <si>
    <t>FDOE Page 12</t>
  </si>
  <si>
    <t>Fund 444</t>
  </si>
  <si>
    <t>p13</t>
  </si>
  <si>
    <t>STATEMENT OF REVENUES, EXPENDITURES AND CHANGES IN FUND BALANCE - SPECIAL REVENUE FUNDS - ELEMENTARY AND SECONDARY SCHOOL EMERGENCY RELIEF III (ESSER III)</t>
  </si>
  <si>
    <t>FDOE Page 13</t>
  </si>
  <si>
    <t>Fund 445</t>
  </si>
  <si>
    <t>p14</t>
  </si>
  <si>
    <t>STATEMENT OF REVENUES, EXPENDITURES AND CHANGES IN FUND BALANCE - SPECIAL REVENUE FUNDS - OTHER ARP ACT RELIEF FUND</t>
  </si>
  <si>
    <t>FDOE Page 14</t>
  </si>
  <si>
    <t>Fund 446</t>
  </si>
  <si>
    <t>p15</t>
  </si>
  <si>
    <t>Exhibit K-5</t>
  </si>
  <si>
    <t>STATEMENT OF REVENUES, EXPENDITURES AND CHANGES IN FUND BALANCE - SPECIAL REVENUE FUNDS - MISCELLANEOUS</t>
  </si>
  <si>
    <t>FDOE Page 15</t>
  </si>
  <si>
    <t>Fund 490</t>
  </si>
  <si>
    <t xml:space="preserve">  Other Miscellaneous State Revenues</t>
  </si>
  <si>
    <t>Total Local</t>
  </si>
  <si>
    <t xml:space="preserve">Transfers In:  </t>
  </si>
  <si>
    <t>p16</t>
  </si>
  <si>
    <t>Exhibit K-6</t>
  </si>
  <si>
    <t>COMBINING STATEMENT OF REVENUES, EXPENDITURES AND CHANGES IN FUND BALANCES - DEBT SERVICE FUNDS</t>
  </si>
  <si>
    <t>FDOE Page 16</t>
  </si>
  <si>
    <t>Funds 200</t>
  </si>
  <si>
    <t>SBE/COBI
Bonds</t>
  </si>
  <si>
    <t>Special Act
Bonds</t>
  </si>
  <si>
    <t>Sections 1011.14 and
1011.15, F.S., Loans</t>
  </si>
  <si>
    <t>Motor Vehicle
Revenue Bonds</t>
  </si>
  <si>
    <t>District
Bonds</t>
  </si>
  <si>
    <t>Other Debt
Service</t>
  </si>
  <si>
    <t>ARRA Economic Stimulus Debt Service</t>
  </si>
  <si>
    <t>210</t>
  </si>
  <si>
    <t>220</t>
  </si>
  <si>
    <t>230</t>
  </si>
  <si>
    <t>240</t>
  </si>
  <si>
    <t>250</t>
  </si>
  <si>
    <t>290</t>
  </si>
  <si>
    <t>299</t>
  </si>
  <si>
    <t>Federal:</t>
  </si>
  <si>
    <t>CO&amp;DS Withheld for SBE/COBI Bonds</t>
  </si>
  <si>
    <t>SBE/COBI Bond Interest</t>
  </si>
  <si>
    <t>Total State Sources</t>
  </si>
  <si>
    <t>District Debt Service Taxes</t>
  </si>
  <si>
    <t>County Local Sales Tax</t>
  </si>
  <si>
    <t>School District Local Sales Tax</t>
  </si>
  <si>
    <t>Impact Fees</t>
  </si>
  <si>
    <t>Total Local Sources</t>
  </si>
  <si>
    <t>Debt Service (Function 9200)</t>
  </si>
  <si>
    <t>Interest</t>
  </si>
  <si>
    <t>Dues and Fees</t>
  </si>
  <si>
    <t>Other Debt Service</t>
  </si>
  <si>
    <t>OTHER FINANCING SOURCES (USES)
and CHANGES IN FUND BALANCE</t>
  </si>
  <si>
    <r>
      <t xml:space="preserve">SBE/COBI
Bonds
</t>
    </r>
    <r>
      <rPr>
        <b/>
        <sz val="10"/>
        <rFont val="Times New Roman"/>
        <family val="1"/>
      </rPr>
      <t>210</t>
    </r>
  </si>
  <si>
    <r>
      <t xml:space="preserve">Special Act
Bonds
</t>
    </r>
    <r>
      <rPr>
        <b/>
        <sz val="10"/>
        <rFont val="Times New Roman"/>
        <family val="1"/>
      </rPr>
      <t>220</t>
    </r>
  </si>
  <si>
    <r>
      <t xml:space="preserve">Sections 1011.14 and
1011.15, F.S., Loans
</t>
    </r>
    <r>
      <rPr>
        <b/>
        <sz val="10"/>
        <rFont val="Times New Roman"/>
        <family val="1"/>
      </rPr>
      <t>230</t>
    </r>
  </si>
  <si>
    <r>
      <t xml:space="preserve">Motor Vehicle
Revenue Bonds
</t>
    </r>
    <r>
      <rPr>
        <b/>
        <sz val="10"/>
        <rFont val="Times New Roman"/>
        <family val="1"/>
      </rPr>
      <t>240</t>
    </r>
  </si>
  <si>
    <r>
      <t xml:space="preserve">District
Bonds
</t>
    </r>
    <r>
      <rPr>
        <b/>
        <sz val="10"/>
        <rFont val="Times New Roman"/>
        <family val="1"/>
      </rPr>
      <t>250</t>
    </r>
  </si>
  <si>
    <r>
      <t xml:space="preserve">Other 
Debt Service
</t>
    </r>
    <r>
      <rPr>
        <b/>
        <sz val="10"/>
        <rFont val="Times New Roman"/>
        <family val="1"/>
      </rPr>
      <t>290</t>
    </r>
  </si>
  <si>
    <r>
      <t xml:space="preserve">ARRA Economic Stimulus
Debt Service
</t>
    </r>
    <r>
      <rPr>
        <b/>
        <sz val="10"/>
        <rFont val="Times New Roman"/>
        <family val="1"/>
      </rPr>
      <t>299</t>
    </r>
  </si>
  <si>
    <t>Issuance of Bonds</t>
  </si>
  <si>
    <t>Premium on Sale of Bonds</t>
  </si>
  <si>
    <t>Discount on Sale of Bonds (Function 9299)</t>
  </si>
  <si>
    <t>Proceeds of Lease-Purchase Agreements</t>
  </si>
  <si>
    <t>Premium on Lease-Purchase Agreements</t>
  </si>
  <si>
    <t>Discount on Lease-Purchase Agreements (Function 9299)</t>
  </si>
  <si>
    <t>Proceeds of Forward Supply Contract</t>
  </si>
  <si>
    <t>Face Value of Refunding Bonds</t>
  </si>
  <si>
    <t>Premium on Refunding Bonds</t>
  </si>
  <si>
    <t>Discount on Refunding Bonds (Function 9299)</t>
  </si>
  <si>
    <t>Payments to Refunded Bonds Escrow Agent (Function 9299)</t>
  </si>
  <si>
    <t>Refunding Lease-Purchase Agreements</t>
  </si>
  <si>
    <t>Premium on Refunding Lease-Purchase Agreements</t>
  </si>
  <si>
    <t>Discount on Refunding Lease-Purchase Agmnts (Function 9299)</t>
  </si>
  <si>
    <t>Payments to Refunded Lease-Purchase Escrow Agent (Function 9299)</t>
  </si>
  <si>
    <t>Net Change in Fund Balances</t>
  </si>
  <si>
    <t>Adjustments to Fund Balances</t>
  </si>
  <si>
    <t>p17</t>
  </si>
  <si>
    <t>Exhibit K-7</t>
  </si>
  <si>
    <t>COMBINING STATEMENT OF REVENUES, EXPENDITURES AND CHANGES IN FUND BALANCES - CAPITAL PROJECTS FUNDS</t>
  </si>
  <si>
    <t>FDOE Page 17</t>
  </si>
  <si>
    <t>Funds 300</t>
  </si>
  <si>
    <t>Capital Outlay 
Bond Issues (COBI)</t>
  </si>
  <si>
    <t>Special Act Bonds</t>
  </si>
  <si>
    <r>
      <t>Sections 1011.14  and
1011.15,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F.S., Loans</t>
    </r>
  </si>
  <si>
    <t>Public Education
Capital Outlay (PECO)</t>
  </si>
  <si>
    <t>Capital Outlay and
Debt Service Program (CO&amp;DS)</t>
  </si>
  <si>
    <t>Nonvoted Capital Improvement Section 1011.71(2), F.S.</t>
  </si>
  <si>
    <t>Voted Capital Improvement Fund</t>
  </si>
  <si>
    <t>Other Capital
Projects</t>
  </si>
  <si>
    <t>ARRA Economic Stimulus
Capital Projects</t>
  </si>
  <si>
    <t>CO&amp;DS Distributed</t>
  </si>
  <si>
    <t>Interest on Undistributed CO&amp;DS</t>
  </si>
  <si>
    <t>Public Education Capital Outlay (PECO)</t>
  </si>
  <si>
    <t>Classrooms First Program</t>
  </si>
  <si>
    <t>SMART Schools Small County Assistance Program</t>
  </si>
  <si>
    <t>Class Size Reduction Capital Outlay</t>
  </si>
  <si>
    <t>Charter School Capital Outlay Funding</t>
  </si>
  <si>
    <t>District Local Capital Improvement Tax</t>
  </si>
  <si>
    <t>Capital Outlay: (Function 7400)</t>
  </si>
  <si>
    <t>Library Books</t>
  </si>
  <si>
    <t>Audiovisual Materials</t>
  </si>
  <si>
    <t>Buildings and Fixed Equipment</t>
  </si>
  <si>
    <t>Furniture, Fixtures and Equipment</t>
  </si>
  <si>
    <t>Motor Vehicles (Including Buses)</t>
  </si>
  <si>
    <t>Land</t>
  </si>
  <si>
    <t>Improvements Other Than Buildings</t>
  </si>
  <si>
    <t>Remodeling and Renovations</t>
  </si>
  <si>
    <t>Computer Software</t>
  </si>
  <si>
    <t>Charter School Local Capital Improvement</t>
  </si>
  <si>
    <t>Charter School Capital Outlay Sales Tax</t>
  </si>
  <si>
    <t>p18</t>
  </si>
  <si>
    <t>COMBINING STATEMENT OF REVENUES, EXPENDITURES AND CHANGES IN FUND BALANCES - CAPITAL PROJECTS FUNDS (Continued)</t>
  </si>
  <si>
    <t>FDOE Page 18</t>
  </si>
  <si>
    <t>Capital Outlay Bond Issues (COBI)</t>
  </si>
  <si>
    <t>Proceeds from Special Facility Construction Account</t>
  </si>
  <si>
    <t>p19</t>
  </si>
  <si>
    <t>Exhibit K-8</t>
  </si>
  <si>
    <t>STATEMENT OF REVENUES, EXPENDITURES AND CHANGES IN FUND BALANCE - PERMANENT FUNDS</t>
  </si>
  <si>
    <t>FDOE Page 19</t>
  </si>
  <si>
    <t>Fund 000</t>
  </si>
  <si>
    <t>Federal Direct</t>
  </si>
  <si>
    <t>Federal Through State and Local</t>
  </si>
  <si>
    <t>State Sources</t>
  </si>
  <si>
    <t>Local Sources</t>
  </si>
  <si>
    <t>p20</t>
  </si>
  <si>
    <t>Exhibit K-9</t>
  </si>
  <si>
    <t>z</t>
  </si>
  <si>
    <t xml:space="preserve">COMBINING STATEMENT OF REVENUES, EXPENSES AND CHANGES IN FUND NET POSITION - ENTERPRISE FUNDS </t>
  </si>
  <si>
    <t>FDOE Page 20</t>
  </si>
  <si>
    <t>Funds 900</t>
  </si>
  <si>
    <t>INCOME OR (LOSS)</t>
  </si>
  <si>
    <t>Self-Insurance - Consortium</t>
  </si>
  <si>
    <t>ARRA - Consortium</t>
  </si>
  <si>
    <t>Other Enterprise Programs</t>
  </si>
  <si>
    <t>OPERATING REVENUES</t>
  </si>
  <si>
    <t>o</t>
  </si>
  <si>
    <t>Charges for Services</t>
  </si>
  <si>
    <t>Charges for Sales</t>
  </si>
  <si>
    <t>Premium Revenue</t>
  </si>
  <si>
    <t>Other Operating Revenues</t>
  </si>
  <si>
    <t>Total Operating Revenues</t>
  </si>
  <si>
    <t>OPERATING EXPENSES (Function 9900)</t>
  </si>
  <si>
    <t>Capital Outlay</t>
  </si>
  <si>
    <t>Depreciation and Amortization Expense</t>
  </si>
  <si>
    <t>Total Operating Expenses</t>
  </si>
  <si>
    <t>Operating Income (Loss)</t>
  </si>
  <si>
    <t>NONOPERATING REVENUES (EXPENSES)</t>
  </si>
  <si>
    <t>n</t>
  </si>
  <si>
    <t>Gain on Disposition of Assets</t>
  </si>
  <si>
    <t>Interest (Function 9900)</t>
  </si>
  <si>
    <t>Miscellaneous (Function 9900)</t>
  </si>
  <si>
    <t>Loss on Disposition of Assets (Function 9900)</t>
  </si>
  <si>
    <t>Total Nonoperating Revenues (Expenses)</t>
  </si>
  <si>
    <t xml:space="preserve">Net Income (Loss) Before Operating Transfers </t>
  </si>
  <si>
    <t>TRANSFERS and
CHANGES IN NET POSITION</t>
  </si>
  <si>
    <t>Change in Net Position</t>
  </si>
  <si>
    <t>Adjustments to Net Position</t>
  </si>
  <si>
    <t>p21</t>
  </si>
  <si>
    <t>Exhibit K-10</t>
  </si>
  <si>
    <t>COMBINING STATEMENT OF REVENUES, EXPENSES AND CHANGES IN FUND NET POSITION - INTERNAL SERVICE FUNDS</t>
  </si>
  <si>
    <t>FDOE Page 21</t>
  </si>
  <si>
    <t>Funds 700</t>
  </si>
  <si>
    <t>Self-Insurance</t>
  </si>
  <si>
    <t>Consortium Programs</t>
  </si>
  <si>
    <t>Other Internal Service</t>
  </si>
  <si>
    <t xml:space="preserve">Income (Loss) Before Operating Transfers </t>
  </si>
  <si>
    <t>p22</t>
  </si>
  <si>
    <t>COMBINING STATEMENT OF CHANGES IN ASSETS, LIABILITIES AND FIDUCIARY NET POSITION</t>
  </si>
  <si>
    <t>Exhibit K-11</t>
  </si>
  <si>
    <t>SCHOOL INTERNAL FUNDS</t>
  </si>
  <si>
    <t>FDOE Page 22</t>
  </si>
  <si>
    <t>Fund 891</t>
  </si>
  <si>
    <t>ASSETS</t>
  </si>
  <si>
    <t>Beginning Balance</t>
  </si>
  <si>
    <t>Additions</t>
  </si>
  <si>
    <t>Deductions</t>
  </si>
  <si>
    <t>Ending Balance</t>
  </si>
  <si>
    <t xml:space="preserve">Cash </t>
  </si>
  <si>
    <t>Investments</t>
  </si>
  <si>
    <t>Accounts Receivable, Net</t>
  </si>
  <si>
    <t>Interest Receivable on Investments</t>
  </si>
  <si>
    <t>Due From Budgetary Funds</t>
  </si>
  <si>
    <t>Due From Other Agencies</t>
  </si>
  <si>
    <t>Inventory</t>
  </si>
  <si>
    <t>Total Assets</t>
  </si>
  <si>
    <t>LIABILITIES</t>
  </si>
  <si>
    <t>Cash Overdraft</t>
  </si>
  <si>
    <t>Accrued Salaries and Benefits</t>
  </si>
  <si>
    <t>Payroll Deductions and Withholdings</t>
  </si>
  <si>
    <t>Accounts Payable</t>
  </si>
  <si>
    <t>Internal Accounts Payable</t>
  </si>
  <si>
    <t>Due to Budgetary Funds</t>
  </si>
  <si>
    <t>Total Liabilities</t>
  </si>
  <si>
    <t>NET POSITION</t>
  </si>
  <si>
    <t>Restricted for:</t>
  </si>
  <si>
    <t xml:space="preserve">  Other purposes</t>
  </si>
  <si>
    <t xml:space="preserve">  Individuals, organizations and other governments</t>
  </si>
  <si>
    <t>Total Net Position</t>
  </si>
  <si>
    <t>p23</t>
  </si>
  <si>
    <t>Exhibit K-12</t>
  </si>
  <si>
    <t>SCHEDULE OF LONG-TERM LIABILITIES</t>
  </si>
  <si>
    <t>FDOE Page 23</t>
  </si>
  <si>
    <t>Fund 601</t>
  </si>
  <si>
    <t>Governmental Activities
Total Balance [1]</t>
  </si>
  <si>
    <t>Business-Type Activities
Total Balance [1]</t>
  </si>
  <si>
    <t>Total</t>
  </si>
  <si>
    <t>Governmental Activities - 
Debt Principal Payments</t>
  </si>
  <si>
    <t>Governmental Activities - Principal Due Within One Year</t>
  </si>
  <si>
    <t>Governmental Activities - 
Debt Interest Payments</t>
  </si>
  <si>
    <t>Governmental Activities - Interest Due Within One Year</t>
  </si>
  <si>
    <t>Notes Payable</t>
  </si>
  <si>
    <t>Obligations Under Leases</t>
  </si>
  <si>
    <t>Bonds Payable</t>
  </si>
  <si>
    <t>SBE/COBI Bonds Payable</t>
  </si>
  <si>
    <t>District Bonds Payable</t>
  </si>
  <si>
    <t>Special Act Bonds Payable</t>
  </si>
  <si>
    <t>Motor Vehicle License Revenue Bonds Payable</t>
  </si>
  <si>
    <t>Sales Surtax Bonds Payable</t>
  </si>
  <si>
    <t>Total Bonds Payable</t>
  </si>
  <si>
    <t>Liability for Compensated Absences</t>
  </si>
  <si>
    <t>Lease-Purchase Agreements Payable</t>
  </si>
  <si>
    <t>Certificates of Participation (COPS) Payable</t>
  </si>
  <si>
    <t>Qualified Zone Academy Bonds (QZAB) Payable</t>
  </si>
  <si>
    <t>Qualified School Construction Bonds (QSCB) Payable</t>
  </si>
  <si>
    <t>Build America Bonds (BAB) Payable</t>
  </si>
  <si>
    <t>Other Lease-Purchase Agreements Payable</t>
  </si>
  <si>
    <t xml:space="preserve"> Total Lease-Purchase Agreements Payable</t>
  </si>
  <si>
    <t>Estimated Liability for Long-Term Claims</t>
  </si>
  <si>
    <t>Net Other Postemployment Benefits Obligation</t>
  </si>
  <si>
    <t>Net Pension Liability</t>
  </si>
  <si>
    <t>Estimated PECO Advance Payable</t>
  </si>
  <si>
    <t>Other Long-Term Liabilities</t>
  </si>
  <si>
    <t>Derivative Instrument</t>
  </si>
  <si>
    <t>Total Long-term Liabilities</t>
  </si>
  <si>
    <t>p24</t>
  </si>
  <si>
    <t>SCHEDULE OF CATEGORICAL PROGRAMS</t>
  </si>
  <si>
    <t>REPORT OF EXPENDITURES AND AVAILABLE FUNDS</t>
  </si>
  <si>
    <t>Exhibit K-13</t>
  </si>
  <si>
    <t>FDOE Page 24</t>
  </si>
  <si>
    <t>CATEGORICAL PROGRAMS</t>
  </si>
  <si>
    <t>Grant
Number</t>
  </si>
  <si>
    <t>Unexpended</t>
  </si>
  <si>
    <t>Returned</t>
  </si>
  <si>
    <t xml:space="preserve">Revenues </t>
  </si>
  <si>
    <t xml:space="preserve">Expenditures </t>
  </si>
  <si>
    <t>Flexibility [1]</t>
  </si>
  <si>
    <t>(Revenue Number)  [Footnote]</t>
  </si>
  <si>
    <t>To FDOE</t>
  </si>
  <si>
    <t xml:space="preserve">Class Size Reduction Operating Funds (3355) </t>
  </si>
  <si>
    <t>Excellent Teaching Program (3363)</t>
  </si>
  <si>
    <t>Florida Digital Classrooms (FEFP Earmark)</t>
  </si>
  <si>
    <t>Florida School Recognition Funds (3361)</t>
  </si>
  <si>
    <t>Instructional Materials (FEFP Earmark) [2]</t>
  </si>
  <si>
    <t>Library Media (FEFP Earmark) [2]</t>
  </si>
  <si>
    <t>Mental Health Assistance (FEFP Earmark)</t>
  </si>
  <si>
    <t>Preschool Projects (3372)</t>
  </si>
  <si>
    <t>Safe Schools (FEFP Earmark) [4]</t>
  </si>
  <si>
    <t xml:space="preserve">Student Transportation (FEFP Earmark)  </t>
  </si>
  <si>
    <t>Supplemental Academic Instruction (FEFP Earmark) [3]</t>
  </si>
  <si>
    <t>Teachers Classroom Supply Assistance (FEFP Earmark)</t>
  </si>
  <si>
    <t>Voluntary Prekindergarten - School Year Program (3371)</t>
  </si>
  <si>
    <t>Voluntary Prekindergarten - Summer Program (3371)</t>
  </si>
  <si>
    <t>[1]    Report the amount of funds transferred from each program to maintain board-specified academic classroom instruction and improve school safety.</t>
  </si>
  <si>
    <t>[2]    Report the Library Media portion of the Instructional Materials allocation on the line "Library Media."</t>
  </si>
  <si>
    <t>[3]    Expenditures for designated low-performing elementary schools should be included in expenditures.</t>
  </si>
  <si>
    <t>[4]    Combine all programs funded from the improve Safe Schools allocation on one line, "Safe Schools."</t>
  </si>
  <si>
    <t>p25</t>
  </si>
  <si>
    <t>SCHEDULE OF SELECTED SUBOBJECT EXPENDITURES</t>
  </si>
  <si>
    <t>Exhibit K-14</t>
  </si>
  <si>
    <t>FDOE Page 25</t>
  </si>
  <si>
    <t>Subobject</t>
  </si>
  <si>
    <t>General Fund</t>
  </si>
  <si>
    <t>Special Revenue
Food Services</t>
  </si>
  <si>
    <t>Special Revenue
 Other Federal Programs</t>
  </si>
  <si>
    <t xml:space="preserve">
Special Revenue - Federal 
 Education Stabilization Fund</t>
  </si>
  <si>
    <t>UTILITIES AND ENERGY SERVICES EXPENDITURES:</t>
  </si>
  <si>
    <t>Public Utility Services Other than Energy - All Functions</t>
  </si>
  <si>
    <r>
      <t xml:space="preserve">Public Utility Services Other than Energy - </t>
    </r>
    <r>
      <rPr>
        <b/>
        <i/>
        <sz val="10"/>
        <rFont val="Times New Roman"/>
        <family val="1"/>
      </rPr>
      <t>Functions 7900 &amp; 8100</t>
    </r>
  </si>
  <si>
    <t xml:space="preserve">Natural Gas - All Functions    </t>
  </si>
  <si>
    <r>
      <t xml:space="preserve">Natural Gas - </t>
    </r>
    <r>
      <rPr>
        <b/>
        <i/>
        <sz val="10"/>
        <rFont val="Times New Roman"/>
        <family val="1"/>
      </rPr>
      <t>Functions 7900 &amp; 8100</t>
    </r>
    <r>
      <rPr>
        <sz val="10"/>
        <rFont val="Times New Roman"/>
        <family val="1"/>
      </rPr>
      <t xml:space="preserve">    </t>
    </r>
  </si>
  <si>
    <t>Bottled Gas - All Functions</t>
  </si>
  <si>
    <r>
      <t xml:space="preserve">Bottled Gas - </t>
    </r>
    <r>
      <rPr>
        <b/>
        <i/>
        <sz val="10"/>
        <rFont val="Times New Roman"/>
        <family val="1"/>
      </rPr>
      <t>Functions 7900 &amp; 8100</t>
    </r>
    <r>
      <rPr>
        <sz val="10"/>
        <rFont val="Times New Roman"/>
        <family val="1"/>
      </rPr>
      <t xml:space="preserve">    </t>
    </r>
  </si>
  <si>
    <t>Electricity - All Functions</t>
  </si>
  <si>
    <r>
      <t xml:space="preserve">Electricity - </t>
    </r>
    <r>
      <rPr>
        <b/>
        <i/>
        <sz val="10"/>
        <rFont val="Times New Roman"/>
        <family val="1"/>
      </rPr>
      <t>Functions 7900 &amp; 8100</t>
    </r>
  </si>
  <si>
    <t>Heating Oil - All Functions</t>
  </si>
  <si>
    <r>
      <t>Heating Oil -</t>
    </r>
    <r>
      <rPr>
        <b/>
        <i/>
        <sz val="10"/>
        <rFont val="Times New Roman"/>
        <family val="1"/>
      </rPr>
      <t xml:space="preserve"> Functions 7900 &amp; 8100</t>
    </r>
  </si>
  <si>
    <t>Gasoline - All Functions</t>
  </si>
  <si>
    <r>
      <t xml:space="preserve">Gasoline - </t>
    </r>
    <r>
      <rPr>
        <b/>
        <i/>
        <sz val="10"/>
        <rFont val="Times New Roman"/>
        <family val="1"/>
      </rPr>
      <t>Functions 7900 &amp; 8100</t>
    </r>
  </si>
  <si>
    <t>Diesel Fuel - All Functions</t>
  </si>
  <si>
    <r>
      <t xml:space="preserve">Diesel Fuel - </t>
    </r>
    <r>
      <rPr>
        <b/>
        <i/>
        <sz val="10"/>
        <rFont val="Times New Roman"/>
        <family val="1"/>
      </rPr>
      <t>Functions 7900 &amp; 8100</t>
    </r>
  </si>
  <si>
    <t>Other Energy Services - All Functions</t>
  </si>
  <si>
    <r>
      <t xml:space="preserve">Other Energy Services - </t>
    </r>
    <r>
      <rPr>
        <b/>
        <i/>
        <sz val="10"/>
        <rFont val="Times New Roman"/>
        <family val="1"/>
      </rPr>
      <t>Functions 7900 &amp; 8100</t>
    </r>
  </si>
  <si>
    <r>
      <rPr>
        <b/>
        <sz val="10"/>
        <rFont val="Times New Roman"/>
        <family val="1"/>
      </rPr>
      <t xml:space="preserve">Subtotal - </t>
    </r>
    <r>
      <rPr>
        <b/>
        <i/>
        <sz val="10"/>
        <rFont val="Times New Roman"/>
        <family val="1"/>
      </rPr>
      <t>Functions 7900 &amp; 8100</t>
    </r>
  </si>
  <si>
    <t>Total - All Functions</t>
  </si>
  <si>
    <t>ENERGY EXPENDITURES FOR STUDENT</t>
  </si>
  <si>
    <t>TRANSPORTATION: (Function 7800 only)</t>
  </si>
  <si>
    <t>Compressed Natural Gas</t>
  </si>
  <si>
    <t xml:space="preserve">Liquefied Petroleum Gas     </t>
  </si>
  <si>
    <t xml:space="preserve">Gasoline    </t>
  </si>
  <si>
    <t>Diesel  Fuel</t>
  </si>
  <si>
    <t xml:space="preserve">Oil and Grease   </t>
  </si>
  <si>
    <t xml:space="preserve">Total  </t>
  </si>
  <si>
    <t/>
  </si>
  <si>
    <t>Special Revenue 
Other Federal Programs</t>
  </si>
  <si>
    <t xml:space="preserve">
Special Revenue - Federal 
Education Stablilization Fund</t>
  </si>
  <si>
    <t>Capital Projects Funds</t>
  </si>
  <si>
    <t>3XX</t>
  </si>
  <si>
    <t>EXPENDITURES FOR SCHOOL BUSES</t>
  </si>
  <si>
    <t>AND SCHOOL BUS REPLACEMENTS:</t>
  </si>
  <si>
    <t>Buses</t>
  </si>
  <si>
    <t>p26</t>
  </si>
  <si>
    <t>FDOE Page 26</t>
  </si>
  <si>
    <t>TECHNOLOGY-RELATED SUPPLIES AND
PURCHASED SERVICES</t>
  </si>
  <si>
    <t xml:space="preserve">General Fund
</t>
  </si>
  <si>
    <t xml:space="preserve">Special Revenue Funds 
</t>
  </si>
  <si>
    <t xml:space="preserve">Capital Projects Funds
</t>
  </si>
  <si>
    <t>410, 420 and 490</t>
  </si>
  <si>
    <r>
      <t xml:space="preserve">Noncapitalized Expenditures:
   </t>
    </r>
    <r>
      <rPr>
        <sz val="10"/>
        <rFont val="Times New Roman"/>
        <family val="1"/>
      </rPr>
      <t>Technology-Related Professional and Technical Services</t>
    </r>
  </si>
  <si>
    <t xml:space="preserve">    Technology-Related Repairs and Maintenance</t>
  </si>
  <si>
    <t xml:space="preserve">    Technology-Related Rentals</t>
  </si>
  <si>
    <t xml:space="preserve">    Telephone and Other Data Communication Services</t>
  </si>
  <si>
    <t xml:space="preserve">    Other Technology-Related Purchased Services</t>
  </si>
  <si>
    <t xml:space="preserve">    Technology-Related Materials and Supplies</t>
  </si>
  <si>
    <t>5X9</t>
  </si>
  <si>
    <t xml:space="preserve">    Technology-Related Library Books</t>
  </si>
  <si>
    <t>619</t>
  </si>
  <si>
    <t xml:space="preserve">    Noncapitalized Computer Hardware</t>
  </si>
  <si>
    <t xml:space="preserve">    Technology-Related Noncapitalized Fixtures and Equipment</t>
  </si>
  <si>
    <t xml:space="preserve">    Noncapitalized Software</t>
  </si>
  <si>
    <t xml:space="preserve">    Miscellaneous Technology-Related</t>
  </si>
  <si>
    <t>TECHNOLOGY-RELATED EQUIPMENT, COMPUTER HARDWARE AND SOFTWARE*</t>
  </si>
  <si>
    <r>
      <t xml:space="preserve">
Capitalized Expenditures:
   </t>
    </r>
    <r>
      <rPr>
        <sz val="10"/>
        <rFont val="Times New Roman"/>
        <family val="1"/>
      </rPr>
      <t>Capitalized Computer Hardware and Technology-Related
    Infrastructure</t>
    </r>
    <r>
      <rPr>
        <i/>
        <sz val="10"/>
        <rFont val="Times New Roman"/>
        <family val="1"/>
      </rPr>
      <t xml:space="preserve">
  </t>
    </r>
  </si>
  <si>
    <t xml:space="preserve">    Technology-Related Capitalized Fixtures and Equipment</t>
  </si>
  <si>
    <t xml:space="preserve">    Capitalized Software</t>
  </si>
  <si>
    <t>* Include (1) technology-related hardware: network equipment, servers, PCs, printers, and other peripherals and devices that exceed the district's capitalization threshold; and (2) technology software: purchased software used for educational or administrative purposes that exceed the district's capitalization threshold.</t>
  </si>
  <si>
    <t>p27</t>
  </si>
  <si>
    <t>FDOE Page 27</t>
  </si>
  <si>
    <t>SUBAWARDS FOR INDIRECT COST RATE:</t>
  </si>
  <si>
    <t>Professional and Technical Services:</t>
  </si>
  <si>
    <t>Subawards Under Subagreements - First $25,000</t>
  </si>
  <si>
    <t>Subawards Under Subagreements - In Excess of $25,000</t>
  </si>
  <si>
    <t>Other Purchased Services:</t>
  </si>
  <si>
    <t>FOOD SERVICE SUPPLIES SUBOBJECT</t>
  </si>
  <si>
    <t>Supplies</t>
  </si>
  <si>
    <t>Food</t>
  </si>
  <si>
    <t>Donated Foods</t>
  </si>
  <si>
    <t>TEACHER SALARIES</t>
  </si>
  <si>
    <t>Basic Programs 101, 102 and 103 (Function 5100)</t>
  </si>
  <si>
    <t>Total Basic Program Salaries</t>
  </si>
  <si>
    <t xml:space="preserve">Other Programs 130 (ESOL) (Function 5100) </t>
  </si>
  <si>
    <t>Total Other Program Salaries</t>
  </si>
  <si>
    <t xml:space="preserve">ESE Programs 111, 112, 113, 254 and 255 (Function 5200) </t>
  </si>
  <si>
    <t>Total ESE Program Salaries</t>
  </si>
  <si>
    <t>Career Program 300 (Function 5300)</t>
  </si>
  <si>
    <t>Total Career Program Salaries</t>
  </si>
  <si>
    <t>TOTAL</t>
  </si>
  <si>
    <t>Special Revenue
Other Federal Programs</t>
  </si>
  <si>
    <t>TEXTBOOKS (used for classroom instruction)</t>
  </si>
  <si>
    <t>Textbooks (Function 5000)</t>
  </si>
  <si>
    <t>EXCEPTIONAL STUDENT EDUCATION (ESE) EXPENDITURES</t>
  </si>
  <si>
    <t>Object</t>
  </si>
  <si>
    <t>General Fund
100</t>
  </si>
  <si>
    <t xml:space="preserve">
Special Revenue
Other Federal Programs
420</t>
  </si>
  <si>
    <t xml:space="preserve">
Special Revenue - Federal
Education Stabilization Fund
440</t>
  </si>
  <si>
    <t>Total Program Costs - Programs 111, 112, 113, 254 and 255
     (Functions 5000 through 8200, do not include function 7420)</t>
  </si>
  <si>
    <t>100 through 700</t>
  </si>
  <si>
    <t xml:space="preserve">Total Direct Costs - Programs 111, 112, 113, 254 and 255
     (Function 5000) </t>
  </si>
  <si>
    <t>Student Support Services - Programs 111, 112, 113, 254 and 255
     (Function 6100)</t>
  </si>
  <si>
    <t>Instruction Staff Support Services - Programs 111, 112, 113, 254 and 255
     (Functions 6200 through 6500)</t>
  </si>
  <si>
    <t>Student Transportation Support Services - Programs 111, 112, 113, 254 and 255
     (Function 7800)</t>
  </si>
  <si>
    <t>p28</t>
  </si>
  <si>
    <t>CATEGORICAL FLEXIBLE SPENDING AND OTHER DATA COLLECTION</t>
  </si>
  <si>
    <t>FDOE Page 28</t>
  </si>
  <si>
    <t>CATEGORICAL FLEXIBLE SPENDING -
GENERAL FUND EXPENDITURES</t>
  </si>
  <si>
    <t>Student
Transportation</t>
  </si>
  <si>
    <t>Instructional
Materials &amp; Library Media</t>
  </si>
  <si>
    <t>Supplemental Academic Instruction</t>
  </si>
  <si>
    <t>Subtotals</t>
  </si>
  <si>
    <t>I. Instruction:</t>
  </si>
  <si>
    <t xml:space="preserve">Basic </t>
  </si>
  <si>
    <t xml:space="preserve">Exceptional </t>
  </si>
  <si>
    <t xml:space="preserve">Career Education </t>
  </si>
  <si>
    <t>Adult General</t>
  </si>
  <si>
    <t>Prekindergarten</t>
  </si>
  <si>
    <t>Other Instruction</t>
  </si>
  <si>
    <t>Subtotal - Flexible Spending Instructional Expenditures</t>
  </si>
  <si>
    <t>II. School Safety:</t>
  </si>
  <si>
    <t>Total Flexible Spending Expenditures</t>
  </si>
  <si>
    <t>CATEGORICAL FLEXIBLE SPENDING -
GENERAL FUND EXPENDITURES - CONTINUED</t>
  </si>
  <si>
    <t>Class Size Reduction           Operating</t>
  </si>
  <si>
    <t>Florida Digital Classrooms</t>
  </si>
  <si>
    <t>Federally-Connected Student Funds</t>
  </si>
  <si>
    <t>Guaranteed Allocation</t>
  </si>
  <si>
    <r>
      <t xml:space="preserve">DISTRIBUTIONS TO CHARTER SCHOOLS
</t>
    </r>
    <r>
      <rPr>
        <sz val="10"/>
        <color indexed="8"/>
        <rFont val="Times New Roman"/>
        <family val="1"/>
      </rPr>
      <t>(Charter school information is used in federal reporting)</t>
    </r>
  </si>
  <si>
    <t>Fund
Number</t>
  </si>
  <si>
    <t>Direct Payment (FEFP)
(Subobject 393)</t>
  </si>
  <si>
    <t>Direct Payment (Non-FEFP)
(Subobjects 394 &amp; 794)</t>
  </si>
  <si>
    <t>Amount Withheld for Administration</t>
  </si>
  <si>
    <t>Payments and Services on Behalf of Charter Schools</t>
  </si>
  <si>
    <t>Total Amount</t>
  </si>
  <si>
    <t>Expenditures:</t>
  </si>
  <si>
    <t>Special Revenue Funds - Food Services</t>
  </si>
  <si>
    <t>Special Revenue Funds - Other Federal Programs</t>
  </si>
  <si>
    <t>Special Revenue Funds -  Federal Education Stabilization Fund</t>
  </si>
  <si>
    <t>Total Charter School Distributions</t>
  </si>
  <si>
    <r>
      <t xml:space="preserve">LIFELONG LEARNING
</t>
    </r>
    <r>
      <rPr>
        <sz val="10"/>
        <color indexed="8"/>
        <rFont val="Times New Roman"/>
        <family val="1"/>
      </rPr>
      <t>(Lifelong Learning expenditures are used in federal reporting)</t>
    </r>
  </si>
  <si>
    <t>Account Number</t>
  </si>
  <si>
    <t>Amount</t>
  </si>
  <si>
    <t xml:space="preserve">Special Revenue Funds - Other Federal Programs </t>
  </si>
  <si>
    <t>MEDICAID EXPENDITURE REPORT</t>
  </si>
  <si>
    <t>Earnings</t>
  </si>
  <si>
    <t>Expenditures</t>
  </si>
  <si>
    <t>(Medicaid expenditures are used in federal reporting)</t>
  </si>
  <si>
    <t>Earnings, Expenditures and Carryforward Amounts:</t>
  </si>
  <si>
    <t>Expenditure Program or Activity:</t>
  </si>
  <si>
    <t xml:space="preserve">     Exceptional Student Education</t>
  </si>
  <si>
    <t xml:space="preserve">     School Nurses and Health Care Services</t>
  </si>
  <si>
    <t xml:space="preserve">     Occupational Therapy, Physical Therapy and Other Therapy Services</t>
  </si>
  <si>
    <t xml:space="preserve">     ESE Professional and Technical Services</t>
  </si>
  <si>
    <t xml:space="preserve">     Gifted Student Education</t>
  </si>
  <si>
    <t xml:space="preserve">     Staff Training and Curriculum Development</t>
  </si>
  <si>
    <t xml:space="preserve">     Medicaid Administration and Billing Services</t>
  </si>
  <si>
    <t xml:space="preserve">     Student Services</t>
  </si>
  <si>
    <t xml:space="preserve">     Consultants</t>
  </si>
  <si>
    <t xml:space="preserve">     Other </t>
  </si>
  <si>
    <r>
      <t xml:space="preserve">GENERAL FUND BALANCE SHEET INFORMATION
</t>
    </r>
    <r>
      <rPr>
        <sz val="10"/>
        <color indexed="8"/>
        <rFont val="Times New Roman"/>
        <family val="1"/>
      </rPr>
      <t>(This information is used in state reporting)</t>
    </r>
  </si>
  <si>
    <t>Total Assets and Deferred Outflows of Resources</t>
  </si>
  <si>
    <t>Total Liabilities and Deferred Inflows of Resources</t>
  </si>
  <si>
    <t>p29</t>
  </si>
  <si>
    <t>Exhibit K-15</t>
  </si>
  <si>
    <t>VOLUNTARY PREKINDERGARTEN (VPK) PROGRAM</t>
  </si>
  <si>
    <t>FDOE Page 29</t>
  </si>
  <si>
    <t>Supplemental Schedule - Fund 100</t>
  </si>
  <si>
    <t>VOLUNTARY PREKINDERGARTEN PROGRAM [1]
GENERAL FUND EXPENDITURES</t>
  </si>
  <si>
    <t>[1]  Include expenditures for the summer program (section 1002.61, F.S.) and the school-year program (section 1002.63, F.S.).</t>
  </si>
  <si>
    <t>end</t>
  </si>
  <si>
    <t>Balance Sheet Amount, June 30, 2022</t>
  </si>
  <si>
    <t>Evidence-Based Reading Instruction (FEFP Earmark) [3]</t>
  </si>
  <si>
    <t>Evidence-Based Reading Instruction</t>
  </si>
  <si>
    <t>Charter School Local Capital Improvement &amp; Capital Outlay Sales Tax
(Subobjects 793 &amp; 795)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</si>
</sst>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[$-409]mmmm\ d\,\ yyyy;@"/>
    <numFmt numFmtId="166" formatCode="0_);\(0\)"/>
    <numFmt numFmtId="167" formatCode="0_)"/>
    <numFmt numFmtId="168" formatCode="0.00_);\(0.00\)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39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48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0"/>
      <color rgb="FF3333FF"/>
      <name val="Times New Roman"/>
      <family val="1"/>
    </font>
    <font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rgb="FF0033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lightDown"/>
    </fill>
    <fill>
      <patternFill patternType="solid">
        <fgColor indexed="65"/>
        <bgColor indexed="64"/>
      </patternFill>
    </fill>
    <fill>
      <patternFill patternType="lightUp">
        <fgColor rgb="FF000000"/>
        <bgColor rgb="FFFFFFFF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FF0000"/>
      </right>
      <top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 style="thin">
        <color rgb="FFFF0000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53" fillId="0" borderId="10" xfId="0" applyFont="1" applyFill="1" applyBorder="1" applyAlignment="1">
      <alignment horizontal="right"/>
    </xf>
    <xf numFmtId="0" fontId="54" fillId="0" borderId="11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>
      <alignment/>
    </xf>
    <xf numFmtId="1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0" fontId="53" fillId="0" borderId="0" xfId="0" applyFont="1" applyFill="1" applyBorder="1" applyAlignment="1">
      <alignment horizontal="right"/>
    </xf>
    <xf numFmtId="1" fontId="54" fillId="0" borderId="12" xfId="0" applyNumberFormat="1" applyFont="1" applyFill="1" applyBorder="1" applyAlignment="1" applyProtection="1">
      <alignment horizontal="center"/>
      <protection locked="0"/>
    </xf>
    <xf numFmtId="0" fontId="54" fillId="0" borderId="13" xfId="0" applyFont="1" applyFill="1" applyBorder="1" applyAlignment="1">
      <alignment/>
    </xf>
    <xf numFmtId="1" fontId="2" fillId="0" borderId="0" xfId="0" applyNumberFormat="1" applyFont="1" applyFill="1" applyAlignment="1" applyProtection="1" quotePrefix="1">
      <alignment/>
      <protection/>
    </xf>
    <xf numFmtId="164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165" fontId="4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5" fillId="0" borderId="15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left" inden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39" fontId="6" fillId="0" borderId="18" xfId="0" applyNumberFormat="1" applyFont="1" applyFill="1" applyBorder="1" applyAlignment="1" applyProtection="1">
      <alignment/>
      <protection locked="0"/>
    </xf>
    <xf numFmtId="0" fontId="2" fillId="0" borderId="17" xfId="0" applyNumberFormat="1" applyFont="1" applyFill="1" applyBorder="1" applyAlignment="1" applyProtection="1" quotePrefix="1">
      <alignment horizontal="center"/>
      <protection/>
    </xf>
    <xf numFmtId="39" fontId="2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39" fontId="2" fillId="0" borderId="16" xfId="0" applyNumberFormat="1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left" indent="2"/>
      <protection/>
    </xf>
    <xf numFmtId="0" fontId="2" fillId="0" borderId="14" xfId="0" applyFont="1" applyFill="1" applyBorder="1" applyAlignment="1" applyProtection="1">
      <alignment horizontal="left" indent="2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39" fontId="6" fillId="0" borderId="19" xfId="0" applyNumberFormat="1" applyFont="1" applyFill="1" applyBorder="1" applyAlignment="1" applyProtection="1">
      <alignment/>
      <protection locked="0"/>
    </xf>
    <xf numFmtId="39" fontId="6" fillId="0" borderId="14" xfId="0" applyNumberFormat="1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 horizontal="left" inden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/>
      <protection/>
    </xf>
    <xf numFmtId="39" fontId="6" fillId="0" borderId="16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 quotePrefix="1">
      <alignment horizontal="center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39" fontId="6" fillId="0" borderId="20" xfId="0" applyNumberFormat="1" applyFont="1" applyFill="1" applyBorder="1" applyAlignment="1" applyProtection="1">
      <alignment/>
      <protection/>
    </xf>
    <xf numFmtId="39" fontId="6" fillId="0" borderId="17" xfId="0" applyNumberFormat="1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 horizontal="left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/>
      <protection/>
    </xf>
    <xf numFmtId="39" fontId="2" fillId="0" borderId="18" xfId="0" applyNumberFormat="1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left" indent="1"/>
      <protection/>
    </xf>
    <xf numFmtId="0" fontId="5" fillId="0" borderId="23" xfId="0" applyFont="1" applyFill="1" applyBorder="1" applyAlignment="1" applyProtection="1">
      <alignment horizontal="left"/>
      <protection/>
    </xf>
    <xf numFmtId="39" fontId="2" fillId="33" borderId="16" xfId="0" applyNumberFormat="1" applyFont="1" applyFill="1" applyBorder="1" applyAlignment="1" applyProtection="1">
      <alignment/>
      <protection/>
    </xf>
    <xf numFmtId="39" fontId="2" fillId="0" borderId="20" xfId="0" applyNumberFormat="1" applyFont="1" applyFill="1" applyBorder="1" applyAlignment="1" applyProtection="1">
      <alignment/>
      <protection/>
    </xf>
    <xf numFmtId="39" fontId="2" fillId="33" borderId="18" xfId="0" applyNumberFormat="1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 horizontal="left"/>
      <protection/>
    </xf>
    <xf numFmtId="39" fontId="2" fillId="0" borderId="19" xfId="0" applyNumberFormat="1" applyFont="1" applyFill="1" applyBorder="1" applyAlignment="1" applyProtection="1">
      <alignment/>
      <protection/>
    </xf>
    <xf numFmtId="39" fontId="3" fillId="0" borderId="22" xfId="0" applyNumberFormat="1" applyFont="1" applyFill="1" applyBorder="1" applyAlignment="1" applyProtection="1">
      <alignment horizontal="left"/>
      <protection/>
    </xf>
    <xf numFmtId="39" fontId="2" fillId="33" borderId="22" xfId="0" applyNumberFormat="1" applyFont="1" applyFill="1" applyBorder="1" applyAlignment="1" applyProtection="1">
      <alignment/>
      <protection/>
    </xf>
    <xf numFmtId="0" fontId="2" fillId="33" borderId="22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left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 quotePrefix="1">
      <alignment horizontal="center"/>
      <protection/>
    </xf>
    <xf numFmtId="0" fontId="2" fillId="0" borderId="15" xfId="0" applyFont="1" applyFill="1" applyBorder="1" applyAlignment="1" applyProtection="1">
      <alignment/>
      <protection/>
    </xf>
    <xf numFmtId="39" fontId="2" fillId="0" borderId="17" xfId="0" applyNumberFormat="1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left"/>
      <protection/>
    </xf>
    <xf numFmtId="39" fontId="6" fillId="0" borderId="16" xfId="0" applyNumberFormat="1" applyFont="1" applyFill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left" indent="1"/>
      <protection/>
    </xf>
    <xf numFmtId="39" fontId="4" fillId="0" borderId="14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164" fontId="4" fillId="0" borderId="0" xfId="0" applyNumberFormat="1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right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 horizontal="left" inden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 quotePrefix="1">
      <alignment horizontal="center"/>
      <protection/>
    </xf>
    <xf numFmtId="39" fontId="4" fillId="0" borderId="0" xfId="0" applyNumberFormat="1" applyFont="1" applyFill="1" applyAlignment="1" applyProtection="1">
      <alignment/>
      <protection/>
    </xf>
    <xf numFmtId="39" fontId="4" fillId="0" borderId="16" xfId="0" applyNumberFormat="1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left"/>
      <protection/>
    </xf>
    <xf numFmtId="39" fontId="9" fillId="0" borderId="0" xfId="0" applyNumberFormat="1" applyFont="1" applyFill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39" fontId="4" fillId="0" borderId="17" xfId="0" applyNumberFormat="1" applyFont="1" applyFill="1" applyBorder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 horizontal="left" inden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left" indent="1"/>
      <protection/>
    </xf>
    <xf numFmtId="0" fontId="8" fillId="0" borderId="20" xfId="0" applyFont="1" applyFill="1" applyBorder="1" applyAlignment="1" applyProtection="1">
      <alignment horizontal="left" indent="1"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left" indent="2"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left" indent="2"/>
      <protection/>
    </xf>
    <xf numFmtId="39" fontId="56" fillId="0" borderId="16" xfId="0" applyNumberFormat="1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right"/>
      <protection/>
    </xf>
    <xf numFmtId="0" fontId="8" fillId="0" borderId="20" xfId="0" applyFont="1" applyFill="1" applyBorder="1" applyAlignment="1" applyProtection="1">
      <alignment horizontal="left"/>
      <protection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 quotePrefix="1">
      <alignment horizontal="center"/>
      <protection/>
    </xf>
    <xf numFmtId="39" fontId="6" fillId="33" borderId="16" xfId="0" applyNumberFormat="1" applyFont="1" applyFill="1" applyBorder="1" applyAlignment="1" applyProtection="1">
      <alignment/>
      <protection/>
    </xf>
    <xf numFmtId="39" fontId="4" fillId="33" borderId="18" xfId="0" applyNumberFormat="1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left"/>
      <protection/>
    </xf>
    <xf numFmtId="39" fontId="4" fillId="0" borderId="20" xfId="0" applyNumberFormat="1" applyFont="1" applyFill="1" applyBorder="1" applyAlignment="1" applyProtection="1">
      <alignment/>
      <protection/>
    </xf>
    <xf numFmtId="39" fontId="4" fillId="0" borderId="21" xfId="0" applyNumberFormat="1" applyFont="1" applyFill="1" applyBorder="1" applyAlignment="1" applyProtection="1">
      <alignment/>
      <protection/>
    </xf>
    <xf numFmtId="39" fontId="2" fillId="0" borderId="21" xfId="0" applyNumberFormat="1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 applyProtection="1" quotePrefix="1">
      <alignment horizontal="center"/>
      <protection/>
    </xf>
    <xf numFmtId="39" fontId="4" fillId="33" borderId="14" xfId="0" applyNumberFormat="1" applyFont="1" applyFill="1" applyBorder="1" applyAlignment="1" applyProtection="1">
      <alignment/>
      <protection/>
    </xf>
    <xf numFmtId="39" fontId="4" fillId="33" borderId="26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39" fontId="4" fillId="0" borderId="14" xfId="0" applyNumberFormat="1" applyFont="1" applyFill="1" applyBorder="1" applyAlignment="1" applyProtection="1">
      <alignment horizontal="center" vertical="center"/>
      <protection/>
    </xf>
    <xf numFmtId="39" fontId="4" fillId="0" borderId="15" xfId="0" applyNumberFormat="1" applyFont="1" applyFill="1" applyBorder="1" applyAlignment="1" applyProtection="1">
      <alignment/>
      <protection/>
    </xf>
    <xf numFmtId="39" fontId="6" fillId="0" borderId="15" xfId="0" applyNumberFormat="1" applyFont="1" applyFill="1" applyBorder="1" applyAlignment="1" applyProtection="1">
      <alignment/>
      <protection locked="0"/>
    </xf>
    <xf numFmtId="39" fontId="57" fillId="0" borderId="14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right"/>
      <protection/>
    </xf>
    <xf numFmtId="39" fontId="4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7" fillId="0" borderId="18" xfId="0" applyFont="1" applyFill="1" applyBorder="1" applyAlignment="1" applyProtection="1">
      <alignment horizontal="center" wrapText="1"/>
      <protection/>
    </xf>
    <xf numFmtId="0" fontId="7" fillId="0" borderId="18" xfId="0" applyNumberFormat="1" applyFont="1" applyFill="1" applyBorder="1" applyAlignment="1" applyProtection="1">
      <alignment horizontal="center" wrapText="1"/>
      <protection/>
    </xf>
    <xf numFmtId="0" fontId="8" fillId="0" borderId="24" xfId="0" applyFont="1" applyFill="1" applyBorder="1" applyAlignment="1" applyProtection="1">
      <alignment horizontal="left"/>
      <protection/>
    </xf>
    <xf numFmtId="0" fontId="4" fillId="0" borderId="24" xfId="0" applyNumberFormat="1" applyFont="1" applyFill="1" applyBorder="1" applyAlignment="1" applyProtection="1">
      <alignment horizontal="center"/>
      <protection/>
    </xf>
    <xf numFmtId="39" fontId="4" fillId="0" borderId="24" xfId="0" applyNumberFormat="1" applyFont="1" applyFill="1" applyBorder="1" applyAlignment="1" applyProtection="1">
      <alignment/>
      <protection/>
    </xf>
    <xf numFmtId="39" fontId="4" fillId="0" borderId="18" xfId="0" applyNumberFormat="1" applyFont="1" applyFill="1" applyBorder="1" applyAlignment="1" applyProtection="1">
      <alignment/>
      <protection/>
    </xf>
    <xf numFmtId="0" fontId="8" fillId="0" borderId="23" xfId="0" applyFont="1" applyFill="1" applyBorder="1" applyAlignment="1" applyProtection="1">
      <alignment horizontal="left"/>
      <protection/>
    </xf>
    <xf numFmtId="0" fontId="4" fillId="0" borderId="23" xfId="0" applyNumberFormat="1" applyFont="1" applyFill="1" applyBorder="1" applyAlignment="1" applyProtection="1">
      <alignment horizontal="center"/>
      <protection/>
    </xf>
    <xf numFmtId="39" fontId="4" fillId="0" borderId="23" xfId="0" applyNumberFormat="1" applyFont="1" applyFill="1" applyBorder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2" fontId="57" fillId="33" borderId="18" xfId="0" applyNumberFormat="1" applyFont="1" applyFill="1" applyBorder="1" applyAlignment="1" applyProtection="1">
      <alignment/>
      <protection/>
    </xf>
    <xf numFmtId="39" fontId="4" fillId="0" borderId="19" xfId="0" applyNumberFormat="1" applyFont="1" applyFill="1" applyBorder="1" applyAlignment="1" applyProtection="1">
      <alignment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left" indent="1"/>
      <protection/>
    </xf>
    <xf numFmtId="0" fontId="2" fillId="0" borderId="20" xfId="0" applyFont="1" applyFill="1" applyBorder="1" applyAlignment="1" applyProtection="1">
      <alignment horizontal="left" indent="1"/>
      <protection/>
    </xf>
    <xf numFmtId="39" fontId="6" fillId="0" borderId="20" xfId="0" applyNumberFormat="1" applyFont="1" applyFill="1" applyBorder="1" applyAlignment="1" applyProtection="1">
      <alignment/>
      <protection locked="0"/>
    </xf>
    <xf numFmtId="0" fontId="8" fillId="0" borderId="23" xfId="0" applyFont="1" applyFill="1" applyBorder="1" applyAlignment="1" applyProtection="1">
      <alignment horizontal="left" indent="1"/>
      <protection/>
    </xf>
    <xf numFmtId="0" fontId="4" fillId="0" borderId="22" xfId="0" applyFont="1" applyFill="1" applyBorder="1" applyAlignment="1" applyProtection="1">
      <alignment horizontal="left" indent="1"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164" fontId="6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Alignment="1" applyProtection="1">
      <alignment wrapText="1"/>
      <protection/>
    </xf>
    <xf numFmtId="0" fontId="4" fillId="0" borderId="25" xfId="0" applyFont="1" applyFill="1" applyBorder="1" applyAlignment="1" applyProtection="1">
      <alignment horizontal="left"/>
      <protection/>
    </xf>
    <xf numFmtId="0" fontId="4" fillId="0" borderId="25" xfId="0" applyFont="1" applyFill="1" applyBorder="1" applyAlignment="1">
      <alignment/>
    </xf>
    <xf numFmtId="0" fontId="7" fillId="0" borderId="25" xfId="0" applyFont="1" applyFill="1" applyBorder="1" applyAlignment="1" applyProtection="1">
      <alignment horizontal="right"/>
      <protection/>
    </xf>
    <xf numFmtId="0" fontId="4" fillId="0" borderId="21" xfId="0" applyFont="1" applyFill="1" applyBorder="1" applyAlignment="1" applyProtection="1">
      <alignment horizontal="center" wrapText="1"/>
      <protection/>
    </xf>
    <xf numFmtId="49" fontId="7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 quotePrefix="1">
      <alignment horizont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 quotePrefix="1">
      <alignment horizont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39" fontId="6" fillId="0" borderId="27" xfId="0" applyNumberFormat="1" applyFont="1" applyFill="1" applyBorder="1" applyAlignment="1" applyProtection="1">
      <alignment/>
      <protection/>
    </xf>
    <xf numFmtId="39" fontId="6" fillId="0" borderId="24" xfId="0" applyNumberFormat="1" applyFont="1" applyFill="1" applyBorder="1" applyAlignment="1" applyProtection="1">
      <alignment/>
      <protection/>
    </xf>
    <xf numFmtId="39" fontId="6" fillId="0" borderId="25" xfId="0" applyNumberFormat="1" applyFont="1" applyFill="1" applyBorder="1" applyAlignment="1" applyProtection="1">
      <alignment/>
      <protection locked="0"/>
    </xf>
    <xf numFmtId="39" fontId="6" fillId="0" borderId="22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0" fontId="2" fillId="0" borderId="21" xfId="0" applyFont="1" applyFill="1" applyBorder="1" applyAlignment="1" applyProtection="1">
      <alignment horizontal="center" wrapText="1"/>
      <protection/>
    </xf>
    <xf numFmtId="166" fontId="3" fillId="0" borderId="18" xfId="0" applyNumberFormat="1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 quotePrefix="1">
      <alignment horizontal="center"/>
      <protection/>
    </xf>
    <xf numFmtId="39" fontId="6" fillId="34" borderId="19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/>
      <protection/>
    </xf>
    <xf numFmtId="39" fontId="2" fillId="0" borderId="15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39" fontId="6" fillId="35" borderId="19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 quotePrefix="1">
      <alignment horizontal="center"/>
      <protection/>
    </xf>
    <xf numFmtId="39" fontId="2" fillId="0" borderId="0" xfId="0" applyNumberFormat="1" applyFont="1" applyFill="1" applyAlignment="1" applyProtection="1">
      <alignment horizontal="left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39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left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39" fontId="6" fillId="0" borderId="21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167" fontId="2" fillId="0" borderId="0" xfId="0" applyNumberFormat="1" applyFont="1" applyFill="1" applyAlignment="1" applyProtection="1">
      <alignment/>
      <protection/>
    </xf>
    <xf numFmtId="1" fontId="2" fillId="0" borderId="0" xfId="0" applyNumberFormat="1" applyFont="1" applyFill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 quotePrefix="1">
      <alignment horizontal="center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167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 quotePrefix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39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67" fontId="2" fillId="0" borderId="0" xfId="0" applyNumberFormat="1" applyFont="1" applyFill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 wrapText="1"/>
      <protection/>
    </xf>
    <xf numFmtId="0" fontId="7" fillId="0" borderId="17" xfId="0" applyFont="1" applyFill="1" applyBorder="1" applyAlignment="1" applyProtection="1" quotePrefix="1">
      <alignment horizont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15" fontId="4" fillId="0" borderId="0" xfId="0" applyNumberFormat="1" applyFont="1" applyFill="1" applyAlignment="1" applyProtection="1" quotePrefix="1">
      <alignment horizontal="left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39" fontId="6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left"/>
      <protection/>
    </xf>
    <xf numFmtId="39" fontId="4" fillId="33" borderId="14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58" fillId="0" borderId="0" xfId="0" applyFont="1" applyAlignment="1">
      <alignment/>
    </xf>
    <xf numFmtId="0" fontId="2" fillId="0" borderId="0" xfId="0" applyFont="1" applyFill="1" applyAlignment="1" applyProtection="1">
      <alignment horizontal="center" vertical="center"/>
      <protection/>
    </xf>
    <xf numFmtId="1" fontId="2" fillId="0" borderId="0" xfId="0" applyNumberFormat="1" applyFont="1" applyFill="1" applyAlignment="1" applyProtection="1">
      <alignment horizontal="center" vertical="center"/>
      <protection/>
    </xf>
    <xf numFmtId="2" fontId="4" fillId="0" borderId="0" xfId="0" applyNumberFormat="1" applyFont="1" applyFill="1" applyAlignment="1" applyProtection="1">
      <alignment horizontal="left"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39" fontId="4" fillId="0" borderId="15" xfId="0" applyNumberFormat="1" applyFont="1" applyFill="1" applyBorder="1" applyAlignment="1">
      <alignment/>
    </xf>
    <xf numFmtId="39" fontId="57" fillId="0" borderId="18" xfId="0" applyNumberFormat="1" applyFont="1" applyFill="1" applyBorder="1" applyAlignment="1" applyProtection="1">
      <alignment/>
      <protection locked="0"/>
    </xf>
    <xf numFmtId="39" fontId="57" fillId="0" borderId="17" xfId="0" applyNumberFormat="1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left"/>
      <protection/>
    </xf>
    <xf numFmtId="39" fontId="57" fillId="0" borderId="14" xfId="0" applyNumberFormat="1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 horizontal="left"/>
      <protection/>
    </xf>
    <xf numFmtId="39" fontId="4" fillId="0" borderId="20" xfId="0" applyNumberFormat="1" applyFont="1" applyFill="1" applyBorder="1" applyAlignment="1">
      <alignment/>
    </xf>
    <xf numFmtId="0" fontId="4" fillId="0" borderId="14" xfId="0" applyFont="1" applyFill="1" applyBorder="1" applyAlignment="1" applyProtection="1">
      <alignment horizontal="left" indent="2"/>
      <protection/>
    </xf>
    <xf numFmtId="39" fontId="4" fillId="0" borderId="14" xfId="0" applyNumberFormat="1" applyFont="1" applyFill="1" applyBorder="1" applyAlignment="1">
      <alignment/>
    </xf>
    <xf numFmtId="39" fontId="10" fillId="0" borderId="26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39" fontId="4" fillId="33" borderId="22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165" fontId="4" fillId="0" borderId="18" xfId="0" applyNumberFormat="1" applyFont="1" applyFill="1" applyBorder="1" applyAlignment="1" applyProtection="1" quotePrefix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4" fillId="0" borderId="18" xfId="0" applyNumberFormat="1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39" fontId="6" fillId="33" borderId="18" xfId="0" applyNumberFormat="1" applyFont="1" applyFill="1" applyBorder="1" applyAlignment="1" applyProtection="1">
      <alignment/>
      <protection/>
    </xf>
    <xf numFmtId="39" fontId="6" fillId="35" borderId="18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165" fontId="4" fillId="0" borderId="0" xfId="0" applyNumberFormat="1" applyFont="1" applyFill="1" applyBorder="1" applyAlignment="1" applyProtection="1">
      <alignment horizontal="left"/>
      <protection/>
    </xf>
    <xf numFmtId="0" fontId="4" fillId="0" borderId="20" xfId="0" applyFont="1" applyFill="1" applyBorder="1" applyAlignment="1" applyProtection="1">
      <alignment/>
      <protection/>
    </xf>
    <xf numFmtId="0" fontId="4" fillId="0" borderId="21" xfId="55" applyFont="1" applyFill="1" applyBorder="1" applyAlignment="1" applyProtection="1">
      <alignment horizontal="center" wrapText="1"/>
      <protection locked="0"/>
    </xf>
    <xf numFmtId="0" fontId="59" fillId="0" borderId="2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0" fontId="59" fillId="0" borderId="17" xfId="0" applyFont="1" applyFill="1" applyBorder="1" applyAlignment="1" applyProtection="1">
      <alignment horizontal="center"/>
      <protection/>
    </xf>
    <xf numFmtId="0" fontId="59" fillId="0" borderId="0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/>
      <protection/>
    </xf>
    <xf numFmtId="0" fontId="59" fillId="0" borderId="16" xfId="0" applyFont="1" applyFill="1" applyBorder="1" applyAlignment="1" applyProtection="1">
      <alignment/>
      <protection/>
    </xf>
    <xf numFmtId="0" fontId="59" fillId="0" borderId="23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center"/>
      <protection/>
    </xf>
    <xf numFmtId="39" fontId="59" fillId="0" borderId="17" xfId="0" applyNumberFormat="1" applyFont="1" applyFill="1" applyBorder="1" applyAlignment="1" applyProtection="1">
      <alignment/>
      <protection/>
    </xf>
    <xf numFmtId="39" fontId="59" fillId="0" borderId="23" xfId="0" applyNumberFormat="1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 horizontal="center"/>
      <protection/>
    </xf>
    <xf numFmtId="39" fontId="57" fillId="33" borderId="18" xfId="0" applyNumberFormat="1" applyFont="1" applyFill="1" applyBorder="1" applyAlignment="1" applyProtection="1">
      <alignment/>
      <protection/>
    </xf>
    <xf numFmtId="39" fontId="7" fillId="0" borderId="17" xfId="0" applyNumberFormat="1" applyFont="1" applyFill="1" applyBorder="1" applyAlignment="1" applyProtection="1">
      <alignment horizontal="left"/>
      <protection/>
    </xf>
    <xf numFmtId="1" fontId="7" fillId="0" borderId="17" xfId="0" applyNumberFormat="1" applyFont="1" applyFill="1" applyBorder="1" applyAlignment="1" applyProtection="1">
      <alignment horizontal="center"/>
      <protection/>
    </xf>
    <xf numFmtId="39" fontId="4" fillId="0" borderId="17" xfId="0" applyNumberFormat="1" applyFont="1" applyFill="1" applyBorder="1" applyAlignment="1" applyProtection="1">
      <alignment horizontal="left"/>
      <protection/>
    </xf>
    <xf numFmtId="39" fontId="57" fillId="33" borderId="17" xfId="0" applyNumberFormat="1" applyFont="1" applyFill="1" applyBorder="1" applyAlignment="1" applyProtection="1">
      <alignment/>
      <protection/>
    </xf>
    <xf numFmtId="39" fontId="57" fillId="0" borderId="17" xfId="0" applyNumberFormat="1" applyFont="1" applyFill="1" applyBorder="1" applyAlignment="1" applyProtection="1">
      <alignment/>
      <protection locked="0"/>
    </xf>
    <xf numFmtId="1" fontId="7" fillId="0" borderId="18" xfId="0" applyNumberFormat="1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left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left"/>
      <protection/>
    </xf>
    <xf numFmtId="1" fontId="4" fillId="0" borderId="20" xfId="0" applyNumberFormat="1" applyFont="1" applyFill="1" applyBorder="1" applyAlignment="1" applyProtection="1" quotePrefix="1">
      <alignment horizontal="center"/>
      <protection/>
    </xf>
    <xf numFmtId="0" fontId="59" fillId="0" borderId="20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left" wrapText="1"/>
      <protection/>
    </xf>
    <xf numFmtId="1" fontId="4" fillId="0" borderId="15" xfId="0" applyNumberFormat="1" applyFont="1" applyFill="1" applyBorder="1" applyAlignment="1" applyProtection="1">
      <alignment horizontal="center"/>
      <protection/>
    </xf>
    <xf numFmtId="0" fontId="59" fillId="0" borderId="15" xfId="0" applyFont="1" applyFill="1" applyBorder="1" applyAlignment="1" applyProtection="1">
      <alignment/>
      <protection/>
    </xf>
    <xf numFmtId="1" fontId="4" fillId="0" borderId="17" xfId="0" applyNumberFormat="1" applyFont="1" applyFill="1" applyBorder="1" applyAlignment="1" applyProtection="1">
      <alignment horizontal="center"/>
      <protection/>
    </xf>
    <xf numFmtId="39" fontId="4" fillId="36" borderId="17" xfId="0" applyNumberFormat="1" applyFont="1" applyFill="1" applyBorder="1" applyAlignment="1" applyProtection="1">
      <alignment/>
      <protection/>
    </xf>
    <xf numFmtId="1" fontId="4" fillId="0" borderId="14" xfId="0" applyNumberFormat="1" applyFont="1" applyFill="1" applyBorder="1" applyAlignment="1" applyProtection="1">
      <alignment horizontal="center"/>
      <protection/>
    </xf>
    <xf numFmtId="39" fontId="4" fillId="36" borderId="14" xfId="0" applyNumberFormat="1" applyFont="1" applyFill="1" applyBorder="1" applyAlignment="1" applyProtection="1">
      <alignment/>
      <protection/>
    </xf>
    <xf numFmtId="39" fontId="4" fillId="36" borderId="18" xfId="0" applyNumberFormat="1" applyFont="1" applyFill="1" applyBorder="1" applyAlignment="1" applyProtection="1">
      <alignment/>
      <protection/>
    </xf>
    <xf numFmtId="1" fontId="4" fillId="0" borderId="14" xfId="0" applyNumberFormat="1" applyFont="1" applyFill="1" applyBorder="1" applyAlignment="1" applyProtection="1" quotePrefix="1">
      <alignment horizontal="center"/>
      <protection/>
    </xf>
    <xf numFmtId="39" fontId="4" fillId="36" borderId="19" xfId="0" applyNumberFormat="1" applyFont="1" applyFill="1" applyBorder="1" applyAlignment="1" applyProtection="1">
      <alignment/>
      <protection/>
    </xf>
    <xf numFmtId="39" fontId="4" fillId="0" borderId="0" xfId="0" applyNumberFormat="1" applyFont="1" applyFill="1" applyBorder="1" applyAlignment="1" applyProtection="1">
      <alignment/>
      <protection/>
    </xf>
    <xf numFmtId="39" fontId="4" fillId="0" borderId="0" xfId="0" applyNumberFormat="1" applyFont="1" applyFill="1" applyBorder="1" applyAlignment="1" applyProtection="1">
      <alignment horizontal="left"/>
      <protection/>
    </xf>
    <xf numFmtId="39" fontId="4" fillId="0" borderId="21" xfId="0" applyNumberFormat="1" applyFont="1" applyFill="1" applyBorder="1" applyAlignment="1" applyProtection="1">
      <alignment horizontal="center" wrapText="1"/>
      <protection/>
    </xf>
    <xf numFmtId="0" fontId="59" fillId="0" borderId="23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>
      <alignment horizontal="center"/>
      <protection/>
    </xf>
    <xf numFmtId="0" fontId="59" fillId="0" borderId="23" xfId="0" applyFont="1" applyFill="1" applyBorder="1" applyAlignment="1" applyProtection="1">
      <alignment horizontal="center"/>
      <protection/>
    </xf>
    <xf numFmtId="1" fontId="4" fillId="0" borderId="16" xfId="0" applyNumberFormat="1" applyFont="1" applyFill="1" applyBorder="1" applyAlignment="1" applyProtection="1">
      <alignment horizontal="center"/>
      <protection/>
    </xf>
    <xf numFmtId="39" fontId="59" fillId="0" borderId="15" xfId="0" applyNumberFormat="1" applyFont="1" applyFill="1" applyBorder="1" applyAlignment="1" applyProtection="1">
      <alignment/>
      <protection/>
    </xf>
    <xf numFmtId="0" fontId="60" fillId="0" borderId="0" xfId="0" applyFont="1" applyFill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 horizontal="left" wrapText="1"/>
      <protection/>
    </xf>
    <xf numFmtId="43" fontId="61" fillId="0" borderId="17" xfId="42" applyNumberFormat="1" applyFont="1" applyFill="1" applyBorder="1" applyAlignment="1" applyProtection="1">
      <alignment/>
      <protection locked="0"/>
    </xf>
    <xf numFmtId="43" fontId="61" fillId="33" borderId="17" xfId="42" applyNumberFormat="1" applyFont="1" applyFill="1" applyBorder="1" applyAlignment="1" applyProtection="1">
      <alignment/>
      <protection/>
    </xf>
    <xf numFmtId="39" fontId="4" fillId="0" borderId="14" xfId="0" applyNumberFormat="1" applyFont="1" applyFill="1" applyBorder="1" applyAlignment="1" applyProtection="1">
      <alignment horizontal="left" wrapText="1"/>
      <protection/>
    </xf>
    <xf numFmtId="43" fontId="61" fillId="0" borderId="14" xfId="42" applyNumberFormat="1" applyFont="1" applyFill="1" applyBorder="1" applyAlignment="1" applyProtection="1">
      <alignment/>
      <protection locked="0"/>
    </xf>
    <xf numFmtId="43" fontId="61" fillId="33" borderId="14" xfId="42" applyNumberFormat="1" applyFont="1" applyFill="1" applyBorder="1" applyAlignment="1" applyProtection="1">
      <alignment/>
      <protection/>
    </xf>
    <xf numFmtId="39" fontId="4" fillId="0" borderId="17" xfId="0" applyNumberFormat="1" applyFont="1" applyFill="1" applyBorder="1" applyAlignment="1" applyProtection="1">
      <alignment horizontal="left" wrapText="1"/>
      <protection/>
    </xf>
    <xf numFmtId="49" fontId="4" fillId="0" borderId="18" xfId="0" applyNumberFormat="1" applyFont="1" applyFill="1" applyBorder="1" applyAlignment="1" applyProtection="1">
      <alignment horizontal="center"/>
      <protection/>
    </xf>
    <xf numFmtId="43" fontId="61" fillId="35" borderId="17" xfId="42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 quotePrefix="1">
      <alignment horizontal="center"/>
      <protection/>
    </xf>
    <xf numFmtId="39" fontId="4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/>
      <protection/>
    </xf>
    <xf numFmtId="0" fontId="58" fillId="0" borderId="0" xfId="0" applyFont="1" applyFill="1" applyAlignment="1">
      <alignment/>
    </xf>
    <xf numFmtId="0" fontId="4" fillId="0" borderId="18" xfId="0" applyFon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 applyProtection="1">
      <alignment horizontal="left" vertical="center" wrapText="1"/>
      <protection/>
    </xf>
    <xf numFmtId="39" fontId="4" fillId="0" borderId="14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59" fillId="0" borderId="15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/>
      <protection/>
    </xf>
    <xf numFmtId="39" fontId="57" fillId="0" borderId="20" xfId="0" applyNumberFormat="1" applyFont="1" applyFill="1" applyBorder="1" applyAlignment="1" applyProtection="1">
      <alignment/>
      <protection/>
    </xf>
    <xf numFmtId="39" fontId="59" fillId="0" borderId="20" xfId="0" applyNumberFormat="1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indent="1"/>
      <protection/>
    </xf>
    <xf numFmtId="39" fontId="57" fillId="0" borderId="0" xfId="0" applyNumberFormat="1" applyFont="1" applyFill="1" applyBorder="1" applyAlignment="1" applyProtection="1">
      <alignment/>
      <protection/>
    </xf>
    <xf numFmtId="39" fontId="59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" fillId="0" borderId="14" xfId="0" applyFont="1" applyFill="1" applyBorder="1" applyAlignment="1" applyProtection="1">
      <alignment/>
      <protection/>
    </xf>
    <xf numFmtId="0" fontId="4" fillId="0" borderId="2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39" fontId="4" fillId="0" borderId="17" xfId="0" applyNumberFormat="1" applyFont="1" applyFill="1" applyBorder="1" applyAlignment="1">
      <alignment/>
    </xf>
    <xf numFmtId="39" fontId="4" fillId="0" borderId="23" xfId="0" applyNumberFormat="1" applyFont="1" applyFill="1" applyBorder="1" applyAlignment="1">
      <alignment/>
    </xf>
    <xf numFmtId="0" fontId="59" fillId="0" borderId="0" xfId="0" applyFont="1" applyFill="1" applyBorder="1" applyAlignment="1" applyProtection="1">
      <alignment horizontal="right"/>
      <protection/>
    </xf>
    <xf numFmtId="39" fontId="7" fillId="0" borderId="14" xfId="0" applyNumberFormat="1" applyFont="1" applyFill="1" applyBorder="1" applyAlignment="1" applyProtection="1">
      <alignment horizontal="left"/>
      <protection/>
    </xf>
    <xf numFmtId="1" fontId="4" fillId="0" borderId="19" xfId="0" applyNumberFormat="1" applyFont="1" applyFill="1" applyBorder="1" applyAlignment="1" applyProtection="1">
      <alignment horizontal="center"/>
      <protection/>
    </xf>
    <xf numFmtId="39" fontId="4" fillId="0" borderId="26" xfId="0" applyNumberFormat="1" applyFont="1" applyFill="1" applyBorder="1" applyAlignment="1" applyProtection="1">
      <alignment/>
      <protection/>
    </xf>
    <xf numFmtId="39" fontId="4" fillId="0" borderId="23" xfId="0" applyNumberFormat="1" applyFont="1" applyFill="1" applyBorder="1" applyAlignment="1">
      <alignment/>
    </xf>
    <xf numFmtId="39" fontId="4" fillId="0" borderId="20" xfId="0" applyNumberFormat="1" applyFont="1" applyFill="1" applyBorder="1" applyAlignment="1" applyProtection="1">
      <alignment horizontal="left"/>
      <protection/>
    </xf>
    <xf numFmtId="39" fontId="4" fillId="0" borderId="14" xfId="0" applyNumberFormat="1" applyFont="1" applyFill="1" applyBorder="1" applyAlignment="1">
      <alignment/>
    </xf>
    <xf numFmtId="39" fontId="57" fillId="0" borderId="0" xfId="0" applyNumberFormat="1" applyFont="1" applyFill="1" applyBorder="1" applyAlignment="1" applyProtection="1">
      <alignment/>
      <protection locked="0"/>
    </xf>
    <xf numFmtId="39" fontId="4" fillId="0" borderId="0" xfId="0" applyNumberFormat="1" applyFont="1" applyFill="1" applyBorder="1" applyAlignment="1">
      <alignment/>
    </xf>
    <xf numFmtId="0" fontId="7" fillId="0" borderId="14" xfId="55" applyFont="1" applyFill="1" applyBorder="1" applyAlignment="1" applyProtection="1">
      <alignment horizontal="left"/>
      <protection/>
    </xf>
    <xf numFmtId="1" fontId="4" fillId="0" borderId="14" xfId="55" applyNumberFormat="1" applyFont="1" applyFill="1" applyBorder="1" applyAlignment="1" applyProtection="1">
      <alignment horizontal="center"/>
      <protection/>
    </xf>
    <xf numFmtId="39" fontId="4" fillId="0" borderId="21" xfId="55" applyNumberFormat="1" applyFont="1" applyFill="1" applyBorder="1" applyAlignment="1" applyProtection="1">
      <alignment horizontal="center" wrapText="1"/>
      <protection locked="0"/>
    </xf>
    <xf numFmtId="0" fontId="4" fillId="0" borderId="21" xfId="55" applyFont="1" applyFill="1" applyBorder="1" applyAlignment="1" applyProtection="1">
      <alignment horizontal="center" wrapText="1"/>
      <protection/>
    </xf>
    <xf numFmtId="0" fontId="4" fillId="0" borderId="14" xfId="55" applyFont="1" applyFill="1" applyBorder="1" applyAlignment="1">
      <alignment horizontal="center"/>
      <protection/>
    </xf>
    <xf numFmtId="0" fontId="4" fillId="0" borderId="14" xfId="55" applyFont="1" applyFill="1" applyBorder="1" applyAlignment="1" applyProtection="1">
      <alignment horizontal="left" wrapText="1"/>
      <protection/>
    </xf>
    <xf numFmtId="1" fontId="4" fillId="0" borderId="14" xfId="55" applyNumberFormat="1" applyFont="1" applyFill="1" applyBorder="1" applyAlignment="1" applyProtection="1">
      <alignment horizontal="center" vertical="center"/>
      <protection/>
    </xf>
    <xf numFmtId="39" fontId="57" fillId="0" borderId="14" xfId="55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39" fontId="6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 horizontal="left" indent="2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39" fontId="4" fillId="0" borderId="20" xfId="0" applyNumberFormat="1" applyFont="1" applyFill="1" applyBorder="1" applyAlignment="1" applyProtection="1">
      <alignment/>
      <protection/>
    </xf>
    <xf numFmtId="39" fontId="4" fillId="0" borderId="21" xfId="0" applyNumberFormat="1" applyFont="1" applyFill="1" applyBorder="1" applyAlignment="1" applyProtection="1">
      <alignment/>
      <protection/>
    </xf>
    <xf numFmtId="39" fontId="4" fillId="0" borderId="18" xfId="0" applyNumberFormat="1" applyFont="1" applyFill="1" applyBorder="1" applyAlignment="1" applyProtection="1">
      <alignment/>
      <protection/>
    </xf>
    <xf numFmtId="39" fontId="4" fillId="0" borderId="14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39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vertical="center" wrapText="1"/>
      <protection/>
    </xf>
    <xf numFmtId="39" fontId="57" fillId="0" borderId="15" xfId="0" applyNumberFormat="1" applyFont="1" applyFill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 horizontal="left" indent="1"/>
      <protection/>
    </xf>
    <xf numFmtId="39" fontId="57" fillId="0" borderId="19" xfId="0" applyNumberFormat="1" applyFont="1" applyFill="1" applyBorder="1" applyAlignment="1" applyProtection="1">
      <alignment/>
      <protection locked="0"/>
    </xf>
    <xf numFmtId="0" fontId="2" fillId="0" borderId="20" xfId="0" applyNumberFormat="1" applyFont="1" applyFill="1" applyBorder="1" applyAlignment="1" applyProtection="1">
      <alignment horizontal="center" wrapText="1"/>
      <protection/>
    </xf>
    <xf numFmtId="39" fontId="4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39" fontId="4" fillId="0" borderId="20" xfId="0" applyNumberFormat="1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 vertical="top" wrapText="1"/>
      <protection/>
    </xf>
    <xf numFmtId="165" fontId="4" fillId="0" borderId="17" xfId="0" applyNumberFormat="1" applyFont="1" applyFill="1" applyBorder="1" applyAlignment="1" applyProtection="1">
      <alignment horizontal="center" vertical="top"/>
      <protection/>
    </xf>
    <xf numFmtId="39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0" fontId="4" fillId="0" borderId="25" xfId="0" applyFont="1" applyFill="1" applyBorder="1" applyAlignment="1" applyProtection="1">
      <alignment horizontal="left" indent="2"/>
      <protection/>
    </xf>
    <xf numFmtId="0" fontId="12" fillId="0" borderId="24" xfId="0" applyFont="1" applyFill="1" applyBorder="1" applyAlignment="1" applyProtection="1">
      <alignment horizontal="left"/>
      <protection/>
    </xf>
    <xf numFmtId="39" fontId="2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5" fillId="0" borderId="14" xfId="0" applyFont="1" applyFill="1" applyBorder="1" applyAlignment="1" applyProtection="1">
      <alignment horizontal="left"/>
      <protection/>
    </xf>
    <xf numFmtId="168" fontId="57" fillId="0" borderId="16" xfId="0" applyNumberFormat="1" applyFont="1" applyFill="1" applyBorder="1" applyAlignment="1" applyProtection="1">
      <alignment/>
      <protection locked="0"/>
    </xf>
    <xf numFmtId="168" fontId="6" fillId="0" borderId="16" xfId="0" applyNumberFormat="1" applyFont="1" applyFill="1" applyBorder="1" applyAlignment="1" applyProtection="1">
      <alignment/>
      <protection locked="0"/>
    </xf>
    <xf numFmtId="168" fontId="57" fillId="0" borderId="18" xfId="0" applyNumberFormat="1" applyFont="1" applyFill="1" applyBorder="1" applyAlignment="1" applyProtection="1">
      <alignment/>
      <protection locked="0"/>
    </xf>
    <xf numFmtId="168" fontId="57" fillId="0" borderId="14" xfId="0" applyNumberFormat="1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167" fontId="2" fillId="0" borderId="20" xfId="0" applyNumberFormat="1" applyFont="1" applyFill="1" applyBorder="1" applyAlignment="1" applyProtection="1">
      <alignment horizontal="center" vertical="center" wrapText="1"/>
      <protection/>
    </xf>
    <xf numFmtId="167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left"/>
      <protection/>
    </xf>
    <xf numFmtId="0" fontId="4" fillId="0" borderId="28" xfId="0" applyFont="1" applyFill="1" applyBorder="1" applyAlignment="1" applyProtection="1">
      <alignment horizontal="left"/>
      <protection/>
    </xf>
    <xf numFmtId="0" fontId="4" fillId="0" borderId="19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left"/>
      <protection/>
    </xf>
    <xf numFmtId="0" fontId="3" fillId="0" borderId="28" xfId="0" applyFont="1" applyFill="1" applyBorder="1" applyAlignment="1" applyProtection="1">
      <alignment horizontal="left"/>
      <protection/>
    </xf>
    <xf numFmtId="0" fontId="3" fillId="0" borderId="19" xfId="0" applyFont="1" applyFill="1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1599"/>
  <sheetViews>
    <sheetView showGridLines="0" tabSelected="1" zoomScale="75" zoomScaleNormal="75" zoomScalePageLayoutView="70" workbookViewId="0" topLeftCell="A1478">
      <selection activeCell="G1490" sqref="G1490"/>
    </sheetView>
  </sheetViews>
  <sheetFormatPr defaultColWidth="23.57421875" defaultRowHeight="18.75" customHeight="1"/>
  <cols>
    <col min="1" max="1" width="6.57421875" style="1" customWidth="1"/>
    <col min="2" max="2" width="61.8515625" style="1" customWidth="1"/>
    <col min="3" max="3" width="14.57421875" style="1" customWidth="1"/>
    <col min="4" max="5" width="25.7109375" style="1" customWidth="1"/>
    <col min="6" max="6" width="29.28125" style="1" customWidth="1"/>
    <col min="7" max="7" width="30.28125" style="1" customWidth="1"/>
    <col min="8" max="8" width="28.140625" style="1" customWidth="1"/>
    <col min="9" max="9" width="31.28125" style="1" customWidth="1"/>
    <col min="10" max="10" width="29.00390625" style="1" customWidth="1"/>
    <col min="11" max="14" width="25.7109375" style="1" customWidth="1"/>
    <col min="15" max="16" width="20.7109375" style="1" customWidth="1"/>
    <col min="17" max="18" width="23.57421875" style="1" customWidth="1"/>
    <col min="19" max="19" width="16.7109375" style="1" customWidth="1"/>
    <col min="20" max="20" width="5.8515625" style="7" customWidth="1"/>
    <col min="21" max="21" width="11.421875" style="1" customWidth="1"/>
    <col min="22" max="22" width="13.8515625" style="1" customWidth="1"/>
    <col min="23" max="23" width="8.7109375" style="1" customWidth="1"/>
    <col min="24" max="16384" width="23.57421875" style="1" customWidth="1"/>
  </cols>
  <sheetData>
    <row r="1" spans="1:8" ht="15.75">
      <c r="A1" s="1" t="s">
        <v>0</v>
      </c>
      <c r="B1" s="2" t="str">
        <f>CONCATENATE("DISTRICT SCHOOL BOARD OF ",G1," COUNTY")</f>
        <v>DISTRICT SCHOOL BOARD OF OKEECHOBEE COUNTY</v>
      </c>
      <c r="C1" s="3"/>
      <c r="F1" s="4" t="s">
        <v>1</v>
      </c>
      <c r="G1" s="5" t="s">
        <v>99</v>
      </c>
      <c r="H1" s="6"/>
    </row>
    <row r="2" spans="2:23" ht="15.75">
      <c r="B2" s="2" t="s">
        <v>2</v>
      </c>
      <c r="C2" s="3"/>
      <c r="D2" s="8" t="s">
        <v>3</v>
      </c>
      <c r="F2" s="9" t="s">
        <v>4</v>
      </c>
      <c r="G2" s="10">
        <v>2022</v>
      </c>
      <c r="H2" s="11"/>
      <c r="S2" s="1" t="s">
        <v>5</v>
      </c>
      <c r="T2" s="12">
        <v>2015</v>
      </c>
      <c r="U2" s="1" t="str">
        <f>CONCATENATE("July 1, ",T2-1)</f>
        <v>July 1, 2014</v>
      </c>
      <c r="V2" s="1" t="str">
        <f>CONCATENATE("June 30, ",T2)</f>
        <v>June 30, 2015</v>
      </c>
      <c r="W2" s="1" t="str">
        <f>CONCATENATE(T2-1,"-",T2-MROUND(T2,1000))</f>
        <v>2014-15</v>
      </c>
    </row>
    <row r="3" spans="2:23" ht="12.75">
      <c r="B3" s="2" t="s">
        <v>6</v>
      </c>
      <c r="C3" s="13"/>
      <c r="D3" s="14" t="s">
        <v>7</v>
      </c>
      <c r="S3" s="1" t="s">
        <v>8</v>
      </c>
      <c r="T3" s="12">
        <f aca="true" t="shared" si="0" ref="T3:T8">+T2+1</f>
        <v>2016</v>
      </c>
      <c r="U3" s="1" t="str">
        <f aca="true" t="shared" si="1" ref="U3:U8">CONCATENATE("July 1, ",T3-1)</f>
        <v>July 1, 2015</v>
      </c>
      <c r="V3" s="1" t="str">
        <f aca="true" t="shared" si="2" ref="V3:V8">CONCATENATE("June 30, ",T3)</f>
        <v>June 30, 2016</v>
      </c>
      <c r="W3" s="1" t="str">
        <f aca="true" t="shared" si="3" ref="W3:W8">CONCATENATE(T3-1,"-",T3-MROUND(T3,1000))</f>
        <v>2015-16</v>
      </c>
    </row>
    <row r="4" spans="2:23" ht="12.75">
      <c r="B4" s="15" t="str">
        <f>IF(G2="","For the Fiscal Year Ended",CONCATENATE("For the Fiscal Year Ended ",LOOKUP(G2,T2:T9,V2:V9)))</f>
        <v>For the Fiscal Year Ended June 30, 2022</v>
      </c>
      <c r="C4" s="3"/>
      <c r="D4" s="16" t="s">
        <v>9</v>
      </c>
      <c r="S4" s="1" t="s">
        <v>10</v>
      </c>
      <c r="T4" s="12">
        <f t="shared" si="0"/>
        <v>2017</v>
      </c>
      <c r="U4" s="1" t="str">
        <f t="shared" si="1"/>
        <v>July 1, 2016</v>
      </c>
      <c r="V4" s="1" t="str">
        <f t="shared" si="2"/>
        <v>June 30, 2017</v>
      </c>
      <c r="W4" s="1" t="str">
        <f t="shared" si="3"/>
        <v>2016-17</v>
      </c>
    </row>
    <row r="5" spans="2:23" ht="25.5">
      <c r="B5" s="17" t="s">
        <v>11</v>
      </c>
      <c r="C5" s="18" t="s">
        <v>12</v>
      </c>
      <c r="D5" s="19"/>
      <c r="F5" s="20"/>
      <c r="S5" s="1" t="s">
        <v>13</v>
      </c>
      <c r="T5" s="12">
        <f t="shared" si="0"/>
        <v>2018</v>
      </c>
      <c r="U5" s="1" t="str">
        <f t="shared" si="1"/>
        <v>July 1, 2017</v>
      </c>
      <c r="V5" s="1" t="str">
        <f t="shared" si="2"/>
        <v>June 30, 2018</v>
      </c>
      <c r="W5" s="1" t="str">
        <f t="shared" si="3"/>
        <v>2017-18</v>
      </c>
    </row>
    <row r="6" spans="2:23" ht="12.75">
      <c r="B6" s="21" t="s">
        <v>14</v>
      </c>
      <c r="C6" s="22"/>
      <c r="D6" s="23"/>
      <c r="S6" s="1" t="s">
        <v>15</v>
      </c>
      <c r="T6" s="12">
        <f t="shared" si="0"/>
        <v>2019</v>
      </c>
      <c r="U6" s="1" t="str">
        <f t="shared" si="1"/>
        <v>July 1, 2018</v>
      </c>
      <c r="V6" s="1" t="str">
        <f t="shared" si="2"/>
        <v>June 30, 2019</v>
      </c>
      <c r="W6" s="1" t="str">
        <f t="shared" si="3"/>
        <v>2018-19</v>
      </c>
    </row>
    <row r="7" spans="2:23" ht="15.75" customHeight="1">
      <c r="B7" s="24" t="s">
        <v>16</v>
      </c>
      <c r="C7" s="25">
        <v>3121</v>
      </c>
      <c r="D7" s="26"/>
      <c r="S7" s="1" t="s">
        <v>17</v>
      </c>
      <c r="T7" s="12">
        <f t="shared" si="0"/>
        <v>2020</v>
      </c>
      <c r="U7" s="1" t="str">
        <f t="shared" si="1"/>
        <v>July 1, 2019</v>
      </c>
      <c r="V7" s="1" t="str">
        <f t="shared" si="2"/>
        <v>June 30, 2020</v>
      </c>
      <c r="W7" s="1" t="str">
        <f t="shared" si="3"/>
        <v>2019-20</v>
      </c>
    </row>
    <row r="8" spans="2:23" ht="15.75" customHeight="1">
      <c r="B8" s="24" t="s">
        <v>18</v>
      </c>
      <c r="C8" s="25">
        <v>3191</v>
      </c>
      <c r="D8" s="26">
        <v>71596.82</v>
      </c>
      <c r="S8" s="1" t="s">
        <v>19</v>
      </c>
      <c r="T8" s="12">
        <f t="shared" si="0"/>
        <v>2021</v>
      </c>
      <c r="U8" s="1" t="str">
        <f t="shared" si="1"/>
        <v>July 1, 2020</v>
      </c>
      <c r="V8" s="1" t="str">
        <f t="shared" si="2"/>
        <v>June 30, 2021</v>
      </c>
      <c r="W8" s="1" t="str">
        <f t="shared" si="3"/>
        <v>2020-21</v>
      </c>
    </row>
    <row r="9" spans="2:23" ht="15.75" customHeight="1">
      <c r="B9" s="24" t="s">
        <v>20</v>
      </c>
      <c r="C9" s="25">
        <v>3199</v>
      </c>
      <c r="D9" s="26">
        <v>8112.18</v>
      </c>
      <c r="S9" s="1" t="s">
        <v>21</v>
      </c>
      <c r="T9" s="12">
        <v>2022</v>
      </c>
      <c r="U9" s="1" t="str">
        <f>CONCATENATE("July 1, ",T9-1)</f>
        <v>July 1, 2021</v>
      </c>
      <c r="V9" s="1" t="str">
        <f>CONCATENATE("June 30, ",T9)</f>
        <v>June 30, 2022</v>
      </c>
      <c r="W9" s="1" t="str">
        <f>CONCATENATE(T9-1,"-",T9-MROUND(T9,1000))</f>
        <v>2021-22</v>
      </c>
    </row>
    <row r="10" spans="2:23" ht="15.75" customHeight="1">
      <c r="B10" s="24" t="s">
        <v>22</v>
      </c>
      <c r="C10" s="27">
        <v>3100</v>
      </c>
      <c r="D10" s="28">
        <f>ROUND(SUM(D7:D9),2)</f>
        <v>79709</v>
      </c>
      <c r="S10" s="1" t="s">
        <v>23</v>
      </c>
      <c r="T10" s="7">
        <v>2023</v>
      </c>
      <c r="U10" s="1" t="str">
        <f>CONCATENATE("July 1, ",T10-1)</f>
        <v>July 1, 2022</v>
      </c>
      <c r="V10" s="1" t="str">
        <f>CONCATENATE("June 30, ",T10)</f>
        <v>June 30, 2023</v>
      </c>
      <c r="W10" s="1" t="str">
        <f>CONCATENATE(T10-1,"-",T10-MROUND(T10,1000))</f>
        <v>2022-23</v>
      </c>
    </row>
    <row r="11" spans="2:19" ht="12.75">
      <c r="B11" s="21" t="s">
        <v>24</v>
      </c>
      <c r="C11" s="29"/>
      <c r="D11" s="30"/>
      <c r="S11" s="1" t="s">
        <v>25</v>
      </c>
    </row>
    <row r="12" spans="2:19" ht="15.75" customHeight="1">
      <c r="B12" s="24" t="s">
        <v>26</v>
      </c>
      <c r="C12" s="25">
        <v>3202</v>
      </c>
      <c r="D12" s="26">
        <v>98432.45</v>
      </c>
      <c r="S12" s="1" t="s">
        <v>27</v>
      </c>
    </row>
    <row r="13" spans="2:19" ht="15.75" customHeight="1">
      <c r="B13" s="24" t="s">
        <v>28</v>
      </c>
      <c r="C13" s="25">
        <v>3255</v>
      </c>
      <c r="D13" s="26"/>
      <c r="F13" s="20"/>
      <c r="S13" s="1" t="s">
        <v>29</v>
      </c>
    </row>
    <row r="14" spans="2:19" ht="15.75" customHeight="1">
      <c r="B14" s="24" t="s">
        <v>30</v>
      </c>
      <c r="C14" s="25">
        <v>3280</v>
      </c>
      <c r="D14" s="26">
        <v>2248.53</v>
      </c>
      <c r="S14" s="1" t="s">
        <v>31</v>
      </c>
    </row>
    <row r="15" spans="2:19" ht="15.75" customHeight="1">
      <c r="B15" s="24" t="s">
        <v>32</v>
      </c>
      <c r="C15" s="25">
        <v>3299</v>
      </c>
      <c r="D15" s="26"/>
      <c r="S15" s="1" t="s">
        <v>33</v>
      </c>
    </row>
    <row r="16" spans="2:19" ht="15.75" customHeight="1">
      <c r="B16" s="24" t="s">
        <v>34</v>
      </c>
      <c r="C16" s="27">
        <v>3200</v>
      </c>
      <c r="D16" s="28">
        <f>ROUND(SUM(D12:D15),2)</f>
        <v>100680.98</v>
      </c>
      <c r="S16" s="1" t="s">
        <v>35</v>
      </c>
    </row>
    <row r="17" spans="2:19" ht="12.75">
      <c r="B17" s="21" t="s">
        <v>36</v>
      </c>
      <c r="C17" s="29"/>
      <c r="D17" s="30"/>
      <c r="S17" s="1" t="s">
        <v>37</v>
      </c>
    </row>
    <row r="18" spans="2:19" ht="15.75" customHeight="1">
      <c r="B18" s="31" t="s">
        <v>38</v>
      </c>
      <c r="C18" s="25">
        <v>3310</v>
      </c>
      <c r="D18" s="26">
        <v>26961074</v>
      </c>
      <c r="S18" s="1" t="s">
        <v>39</v>
      </c>
    </row>
    <row r="19" spans="2:19" ht="15.75" customHeight="1">
      <c r="B19" s="31" t="s">
        <v>40</v>
      </c>
      <c r="C19" s="25">
        <v>3315</v>
      </c>
      <c r="D19" s="26"/>
      <c r="S19" s="1" t="s">
        <v>41</v>
      </c>
    </row>
    <row r="20" spans="2:19" ht="15.75" customHeight="1">
      <c r="B20" s="31" t="s">
        <v>42</v>
      </c>
      <c r="C20" s="25">
        <v>3316</v>
      </c>
      <c r="D20" s="26"/>
      <c r="S20" s="1" t="s">
        <v>43</v>
      </c>
    </row>
    <row r="21" spans="2:19" ht="15.75" customHeight="1">
      <c r="B21" s="31" t="s">
        <v>44</v>
      </c>
      <c r="C21" s="25">
        <v>3317</v>
      </c>
      <c r="D21" s="26"/>
      <c r="S21" s="1" t="s">
        <v>45</v>
      </c>
    </row>
    <row r="22" spans="2:19" ht="15.75" customHeight="1">
      <c r="B22" s="31" t="s">
        <v>46</v>
      </c>
      <c r="C22" s="25">
        <v>3318</v>
      </c>
      <c r="D22" s="26"/>
      <c r="S22" s="1" t="s">
        <v>47</v>
      </c>
    </row>
    <row r="23" spans="2:19" ht="15.75" customHeight="1">
      <c r="B23" s="32" t="s">
        <v>48</v>
      </c>
      <c r="C23" s="33">
        <v>3323</v>
      </c>
      <c r="D23" s="34">
        <v>3413.55</v>
      </c>
      <c r="S23" s="1" t="s">
        <v>49</v>
      </c>
    </row>
    <row r="24" spans="2:19" ht="15.75" customHeight="1">
      <c r="B24" s="31" t="s">
        <v>50</v>
      </c>
      <c r="C24" s="25">
        <v>3335</v>
      </c>
      <c r="D24" s="26"/>
      <c r="F24" s="20"/>
      <c r="S24" s="1" t="s">
        <v>51</v>
      </c>
    </row>
    <row r="25" spans="2:19" ht="15.75" customHeight="1">
      <c r="B25" s="31" t="s">
        <v>52</v>
      </c>
      <c r="C25" s="25">
        <v>3341</v>
      </c>
      <c r="D25" s="26">
        <v>223250</v>
      </c>
      <c r="S25" s="1" t="s">
        <v>53</v>
      </c>
    </row>
    <row r="26" spans="2:19" ht="15.75" customHeight="1">
      <c r="B26" s="31" t="s">
        <v>54</v>
      </c>
      <c r="C26" s="25">
        <v>3342</v>
      </c>
      <c r="D26" s="26"/>
      <c r="S26" s="1" t="s">
        <v>55</v>
      </c>
    </row>
    <row r="27" spans="2:19" ht="15.75" customHeight="1">
      <c r="B27" s="31" t="s">
        <v>56</v>
      </c>
      <c r="C27" s="25">
        <v>3343</v>
      </c>
      <c r="D27" s="26">
        <v>41476.62</v>
      </c>
      <c r="S27" s="1" t="s">
        <v>57</v>
      </c>
    </row>
    <row r="28" spans="2:19" ht="15.75" customHeight="1">
      <c r="B28" s="32" t="s">
        <v>58</v>
      </c>
      <c r="C28" s="33">
        <v>3344</v>
      </c>
      <c r="D28" s="35"/>
      <c r="S28" s="1" t="s">
        <v>59</v>
      </c>
    </row>
    <row r="29" spans="2:19" ht="12.75">
      <c r="B29" s="36" t="s">
        <v>60</v>
      </c>
      <c r="C29" s="29"/>
      <c r="D29" s="30"/>
      <c r="S29" s="1" t="s">
        <v>61</v>
      </c>
    </row>
    <row r="30" spans="2:19" ht="15.75" customHeight="1">
      <c r="B30" s="31" t="s">
        <v>62</v>
      </c>
      <c r="C30" s="25">
        <v>3355</v>
      </c>
      <c r="D30" s="26">
        <v>5885469</v>
      </c>
      <c r="S30" s="1" t="s">
        <v>63</v>
      </c>
    </row>
    <row r="31" spans="2:19" ht="15.75" customHeight="1">
      <c r="B31" s="31" t="s">
        <v>64</v>
      </c>
      <c r="C31" s="25">
        <v>3361</v>
      </c>
      <c r="D31" s="26"/>
      <c r="F31" s="37"/>
      <c r="G31" s="38"/>
      <c r="H31" s="39"/>
      <c r="S31" s="1" t="s">
        <v>65</v>
      </c>
    </row>
    <row r="32" spans="2:19" ht="15.75" customHeight="1">
      <c r="B32" s="31" t="s">
        <v>66</v>
      </c>
      <c r="C32" s="25">
        <v>3371</v>
      </c>
      <c r="D32" s="26">
        <v>231648.24</v>
      </c>
      <c r="S32" s="1" t="s">
        <v>67</v>
      </c>
    </row>
    <row r="33" spans="2:19" ht="15.75" customHeight="1">
      <c r="B33" s="31" t="s">
        <v>68</v>
      </c>
      <c r="C33" s="25">
        <v>3372</v>
      </c>
      <c r="D33" s="26"/>
      <c r="S33" s="1" t="s">
        <v>69</v>
      </c>
    </row>
    <row r="34" spans="2:19" ht="12.75">
      <c r="B34" s="36" t="s">
        <v>70</v>
      </c>
      <c r="C34" s="29"/>
      <c r="D34" s="40"/>
      <c r="S34" s="1" t="s">
        <v>71</v>
      </c>
    </row>
    <row r="35" spans="2:19" ht="15.75" customHeight="1">
      <c r="B35" s="31" t="s">
        <v>72</v>
      </c>
      <c r="C35" s="25">
        <v>3373</v>
      </c>
      <c r="D35" s="26"/>
      <c r="S35" s="1" t="s">
        <v>73</v>
      </c>
    </row>
    <row r="36" spans="2:19" ht="15.75" customHeight="1">
      <c r="B36" s="31" t="s">
        <v>74</v>
      </c>
      <c r="C36" s="25">
        <v>3378</v>
      </c>
      <c r="D36" s="26"/>
      <c r="S36" s="1" t="s">
        <v>75</v>
      </c>
    </row>
    <row r="37" spans="2:19" ht="15.75" customHeight="1">
      <c r="B37" s="31" t="s">
        <v>76</v>
      </c>
      <c r="C37" s="25">
        <v>3380</v>
      </c>
      <c r="D37" s="26"/>
      <c r="S37" s="1" t="s">
        <v>77</v>
      </c>
    </row>
    <row r="38" spans="2:19" ht="15.75" customHeight="1">
      <c r="B38" s="31" t="s">
        <v>78</v>
      </c>
      <c r="C38" s="25">
        <v>3399</v>
      </c>
      <c r="D38" s="26">
        <v>1044</v>
      </c>
      <c r="S38" s="1" t="s">
        <v>79</v>
      </c>
    </row>
    <row r="39" spans="2:19" ht="15.75" customHeight="1">
      <c r="B39" s="24" t="s">
        <v>80</v>
      </c>
      <c r="C39" s="27">
        <v>3300</v>
      </c>
      <c r="D39" s="28">
        <f>ROUND(SUM(D18:D38),2)</f>
        <v>33347375.41</v>
      </c>
      <c r="S39" s="1" t="s">
        <v>81</v>
      </c>
    </row>
    <row r="40" spans="2:19" ht="12.75">
      <c r="B40" s="21" t="s">
        <v>82</v>
      </c>
      <c r="C40" s="41"/>
      <c r="D40" s="30"/>
      <c r="S40" s="1" t="s">
        <v>83</v>
      </c>
    </row>
    <row r="41" spans="2:19" ht="15.75" customHeight="1">
      <c r="B41" s="24" t="s">
        <v>84</v>
      </c>
      <c r="C41" s="25">
        <v>3411</v>
      </c>
      <c r="D41" s="26">
        <v>15475759.86</v>
      </c>
      <c r="S41" s="1" t="s">
        <v>85</v>
      </c>
    </row>
    <row r="42" spans="2:19" ht="15.75" customHeight="1">
      <c r="B42" s="24" t="s">
        <v>86</v>
      </c>
      <c r="C42" s="25">
        <v>3421</v>
      </c>
      <c r="D42" s="26"/>
      <c r="S42" s="1" t="s">
        <v>87</v>
      </c>
    </row>
    <row r="43" spans="2:19" ht="15.75" customHeight="1">
      <c r="B43" s="24" t="s">
        <v>88</v>
      </c>
      <c r="C43" s="25">
        <v>3422</v>
      </c>
      <c r="D43" s="26"/>
      <c r="S43" s="1" t="s">
        <v>89</v>
      </c>
    </row>
    <row r="44" spans="2:19" ht="15.75" customHeight="1">
      <c r="B44" s="24" t="s">
        <v>90</v>
      </c>
      <c r="C44" s="25">
        <v>3423</v>
      </c>
      <c r="D44" s="26">
        <v>83390.89</v>
      </c>
      <c r="S44" s="1" t="s">
        <v>91</v>
      </c>
    </row>
    <row r="45" spans="2:19" ht="15.75" customHeight="1">
      <c r="B45" s="24" t="s">
        <v>92</v>
      </c>
      <c r="C45" s="25">
        <v>3424</v>
      </c>
      <c r="D45" s="26"/>
      <c r="S45" s="1" t="s">
        <v>93</v>
      </c>
    </row>
    <row r="46" spans="2:19" ht="15.75" customHeight="1">
      <c r="B46" s="24" t="s">
        <v>94</v>
      </c>
      <c r="C46" s="25">
        <v>3425</v>
      </c>
      <c r="D46" s="26">
        <v>28340</v>
      </c>
      <c r="S46" s="1" t="s">
        <v>95</v>
      </c>
    </row>
    <row r="47" spans="2:19" ht="15.75" customHeight="1">
      <c r="B47" s="24" t="s">
        <v>96</v>
      </c>
      <c r="C47" s="25">
        <v>3431</v>
      </c>
      <c r="D47" s="26">
        <v>155482.66</v>
      </c>
      <c r="S47" s="1" t="s">
        <v>97</v>
      </c>
    </row>
    <row r="48" spans="2:19" ht="15.75" customHeight="1">
      <c r="B48" s="24" t="s">
        <v>98</v>
      </c>
      <c r="C48" s="25">
        <v>3432</v>
      </c>
      <c r="D48" s="26"/>
      <c r="S48" s="1" t="s">
        <v>99</v>
      </c>
    </row>
    <row r="49" spans="2:19" ht="15.75" customHeight="1">
      <c r="B49" s="24" t="s">
        <v>100</v>
      </c>
      <c r="C49" s="25">
        <v>3433</v>
      </c>
      <c r="D49" s="26"/>
      <c r="S49" s="1" t="s">
        <v>101</v>
      </c>
    </row>
    <row r="50" spans="2:4" ht="15.75" customHeight="1">
      <c r="B50" s="24" t="s">
        <v>102</v>
      </c>
      <c r="C50" s="25">
        <v>3440</v>
      </c>
      <c r="D50" s="26"/>
    </row>
    <row r="51" spans="2:19" ht="15.75" customHeight="1">
      <c r="B51" s="24" t="s">
        <v>103</v>
      </c>
      <c r="C51" s="25">
        <v>3445</v>
      </c>
      <c r="D51" s="26"/>
      <c r="S51" s="1" t="s">
        <v>104</v>
      </c>
    </row>
    <row r="52" spans="2:19" ht="12.75">
      <c r="B52" s="42" t="s">
        <v>105</v>
      </c>
      <c r="C52" s="43"/>
      <c r="D52" s="44"/>
      <c r="S52" s="1" t="s">
        <v>106</v>
      </c>
    </row>
    <row r="53" spans="2:19" ht="15.75" customHeight="1">
      <c r="B53" s="31" t="s">
        <v>107</v>
      </c>
      <c r="C53" s="25">
        <v>3461</v>
      </c>
      <c r="D53" s="45"/>
      <c r="S53" s="1" t="s">
        <v>108</v>
      </c>
    </row>
    <row r="54" spans="2:19" ht="15.75" customHeight="1">
      <c r="B54" s="32" t="s">
        <v>109</v>
      </c>
      <c r="C54" s="33">
        <v>3462</v>
      </c>
      <c r="D54" s="35"/>
      <c r="S54" s="1" t="s">
        <v>110</v>
      </c>
    </row>
    <row r="55" spans="2:19" ht="15.75" customHeight="1">
      <c r="B55" s="31" t="s">
        <v>111</v>
      </c>
      <c r="C55" s="25">
        <v>3463</v>
      </c>
      <c r="D55" s="26"/>
      <c r="S55" s="1" t="s">
        <v>112</v>
      </c>
    </row>
    <row r="56" spans="2:19" ht="15.75" customHeight="1">
      <c r="B56" s="31" t="s">
        <v>113</v>
      </c>
      <c r="C56" s="25">
        <v>3464</v>
      </c>
      <c r="D56" s="26"/>
      <c r="S56" s="1" t="s">
        <v>114</v>
      </c>
    </row>
    <row r="57" spans="2:19" ht="15.75" customHeight="1">
      <c r="B57" s="31" t="s">
        <v>115</v>
      </c>
      <c r="C57" s="25">
        <v>3465</v>
      </c>
      <c r="D57" s="26"/>
      <c r="S57" s="1" t="s">
        <v>116</v>
      </c>
    </row>
    <row r="58" spans="2:19" ht="15.75" customHeight="1">
      <c r="B58" s="31" t="s">
        <v>117</v>
      </c>
      <c r="C58" s="25">
        <v>3466</v>
      </c>
      <c r="D58" s="26"/>
      <c r="S58" s="1" t="s">
        <v>118</v>
      </c>
    </row>
    <row r="59" spans="2:19" ht="15.75" customHeight="1">
      <c r="B59" s="31" t="s">
        <v>119</v>
      </c>
      <c r="C59" s="25">
        <v>3467</v>
      </c>
      <c r="D59" s="26"/>
      <c r="S59" s="1" t="s">
        <v>120</v>
      </c>
    </row>
    <row r="60" spans="2:19" ht="15.75" customHeight="1">
      <c r="B60" s="31" t="s">
        <v>121</v>
      </c>
      <c r="C60" s="25">
        <v>3468</v>
      </c>
      <c r="D60" s="26"/>
      <c r="S60" s="1" t="s">
        <v>122</v>
      </c>
    </row>
    <row r="61" spans="2:19" ht="15.75" customHeight="1">
      <c r="B61" s="31" t="s">
        <v>123</v>
      </c>
      <c r="C61" s="25">
        <v>3469</v>
      </c>
      <c r="D61" s="26"/>
      <c r="S61" s="1" t="s">
        <v>124</v>
      </c>
    </row>
    <row r="62" spans="2:19" ht="12.75">
      <c r="B62" s="42" t="s">
        <v>125</v>
      </c>
      <c r="C62" s="43"/>
      <c r="D62" s="44"/>
      <c r="S62" s="1" t="s">
        <v>126</v>
      </c>
    </row>
    <row r="63" spans="2:19" ht="15.75" customHeight="1">
      <c r="B63" s="31" t="s">
        <v>127</v>
      </c>
      <c r="C63" s="25">
        <v>3471</v>
      </c>
      <c r="D63" s="45">
        <v>93181.5</v>
      </c>
      <c r="S63" s="1" t="s">
        <v>128</v>
      </c>
    </row>
    <row r="64" spans="2:19" ht="15.75" customHeight="1">
      <c r="B64" s="32" t="s">
        <v>129</v>
      </c>
      <c r="C64" s="33">
        <v>3472</v>
      </c>
      <c r="D64" s="35"/>
      <c r="S64" s="1" t="s">
        <v>130</v>
      </c>
    </row>
    <row r="65" spans="2:19" ht="15.75" customHeight="1">
      <c r="B65" s="31" t="s">
        <v>131</v>
      </c>
      <c r="C65" s="25">
        <v>3473</v>
      </c>
      <c r="D65" s="26">
        <v>194444.6</v>
      </c>
      <c r="S65" s="1" t="s">
        <v>132</v>
      </c>
    </row>
    <row r="66" spans="2:19" ht="15.75" customHeight="1">
      <c r="B66" s="32" t="s">
        <v>133</v>
      </c>
      <c r="C66" s="33">
        <v>3479</v>
      </c>
      <c r="D66" s="34"/>
      <c r="S66" s="1" t="s">
        <v>134</v>
      </c>
    </row>
    <row r="67" spans="2:19" ht="12.75">
      <c r="B67" s="36" t="s">
        <v>135</v>
      </c>
      <c r="C67" s="41"/>
      <c r="D67" s="30"/>
      <c r="S67" s="1" t="s">
        <v>136</v>
      </c>
    </row>
    <row r="68" spans="2:19" ht="15.75" customHeight="1">
      <c r="B68" s="31" t="s">
        <v>137</v>
      </c>
      <c r="C68" s="25">
        <v>3491</v>
      </c>
      <c r="D68" s="26">
        <v>30374</v>
      </c>
      <c r="S68" s="1" t="s">
        <v>138</v>
      </c>
    </row>
    <row r="69" spans="2:19" ht="15.75" customHeight="1">
      <c r="B69" s="31" t="s">
        <v>139</v>
      </c>
      <c r="C69" s="25">
        <v>3492</v>
      </c>
      <c r="D69" s="26"/>
      <c r="S69" s="1" t="s">
        <v>140</v>
      </c>
    </row>
    <row r="70" spans="2:4" ht="15.75" customHeight="1">
      <c r="B70" s="31" t="s">
        <v>141</v>
      </c>
      <c r="C70" s="25">
        <v>3493</v>
      </c>
      <c r="D70" s="26"/>
    </row>
    <row r="71" spans="2:4" ht="15.75" customHeight="1">
      <c r="B71" s="31" t="s">
        <v>142</v>
      </c>
      <c r="C71" s="25">
        <v>3494</v>
      </c>
      <c r="D71" s="26">
        <v>478865.86</v>
      </c>
    </row>
    <row r="72" spans="2:4" ht="15.75" customHeight="1">
      <c r="B72" s="31" t="s">
        <v>143</v>
      </c>
      <c r="C72" s="25">
        <v>3495</v>
      </c>
      <c r="D72" s="26">
        <v>285033.6</v>
      </c>
    </row>
    <row r="73" spans="2:4" ht="15.75" customHeight="1">
      <c r="B73" s="31" t="s">
        <v>144</v>
      </c>
      <c r="C73" s="25">
        <v>3497</v>
      </c>
      <c r="D73" s="26"/>
    </row>
    <row r="74" spans="2:4" ht="15.75" customHeight="1">
      <c r="B74" s="31" t="s">
        <v>145</v>
      </c>
      <c r="C74" s="25">
        <v>3498</v>
      </c>
      <c r="D74" s="26">
        <v>89.05</v>
      </c>
    </row>
    <row r="75" spans="2:4" ht="15.75" customHeight="1">
      <c r="B75" s="31" t="s">
        <v>146</v>
      </c>
      <c r="C75" s="25">
        <v>3499</v>
      </c>
      <c r="D75" s="26">
        <v>72639.88</v>
      </c>
    </row>
    <row r="76" spans="2:4" ht="15.75" customHeight="1">
      <c r="B76" s="24" t="s">
        <v>147</v>
      </c>
      <c r="C76" s="27">
        <v>3400</v>
      </c>
      <c r="D76" s="28">
        <f>ROUND(SUM(D41:D75),2)</f>
        <v>16897601.9</v>
      </c>
    </row>
    <row r="77" spans="2:4" ht="15.75" customHeight="1">
      <c r="B77" s="46" t="s">
        <v>148</v>
      </c>
      <c r="C77" s="27">
        <v>3000</v>
      </c>
      <c r="D77" s="28">
        <f>ROUND(D10+D16+D39+D76,2)</f>
        <v>50425367.29</v>
      </c>
    </row>
    <row r="78" spans="2:4" ht="12.75">
      <c r="B78" s="37"/>
      <c r="C78" s="47"/>
      <c r="D78" s="48"/>
    </row>
    <row r="79" spans="2:4" ht="12.75">
      <c r="B79" s="37" t="s">
        <v>149</v>
      </c>
      <c r="C79" s="47"/>
      <c r="D79" s="48"/>
    </row>
    <row r="80" ht="12.75"/>
    <row r="81" ht="12.75"/>
    <row r="82" spans="1:12" ht="12.75">
      <c r="A82" s="1" t="s">
        <v>150</v>
      </c>
      <c r="B82" s="2" t="str">
        <f>$B$1</f>
        <v>DISTRICT SCHOOL BOARD OF OKEECHOBEE COUNTY</v>
      </c>
      <c r="H82" s="49"/>
      <c r="I82" s="14"/>
      <c r="J82" s="50"/>
      <c r="K82" s="8" t="s">
        <v>3</v>
      </c>
      <c r="L82" s="50"/>
    </row>
    <row r="83" spans="2:12" ht="12.75">
      <c r="B83" s="2" t="s">
        <v>151</v>
      </c>
      <c r="H83" s="51"/>
      <c r="I83" s="51"/>
      <c r="J83" s="50"/>
      <c r="K83" s="14" t="s">
        <v>152</v>
      </c>
      <c r="L83" s="50"/>
    </row>
    <row r="84" spans="2:12" ht="12.75">
      <c r="B84" s="52" t="str">
        <f>B4</f>
        <v>For the Fiscal Year Ended June 30, 2022</v>
      </c>
      <c r="J84" s="50"/>
      <c r="K84" s="16" t="s">
        <v>9</v>
      </c>
      <c r="L84" s="50"/>
    </row>
    <row r="85" spans="2:12" ht="12.75">
      <c r="B85" s="421" t="s">
        <v>153</v>
      </c>
      <c r="C85" s="423" t="s">
        <v>12</v>
      </c>
      <c r="D85" s="53">
        <v>100</v>
      </c>
      <c r="E85" s="53">
        <v>200</v>
      </c>
      <c r="F85" s="53">
        <v>300</v>
      </c>
      <c r="G85" s="53">
        <v>400</v>
      </c>
      <c r="H85" s="53">
        <v>500</v>
      </c>
      <c r="I85" s="53">
        <v>600</v>
      </c>
      <c r="J85" s="53">
        <v>700</v>
      </c>
      <c r="K85" s="424" t="s">
        <v>154</v>
      </c>
      <c r="L85" s="50"/>
    </row>
    <row r="86" spans="2:12" ht="25.5">
      <c r="B86" s="426"/>
      <c r="C86" s="423"/>
      <c r="D86" s="54" t="s">
        <v>155</v>
      </c>
      <c r="E86" s="54" t="s">
        <v>156</v>
      </c>
      <c r="F86" s="54" t="s">
        <v>157</v>
      </c>
      <c r="G86" s="54" t="s">
        <v>158</v>
      </c>
      <c r="H86" s="54" t="s">
        <v>159</v>
      </c>
      <c r="I86" s="54" t="s">
        <v>160</v>
      </c>
      <c r="J86" s="55" t="s">
        <v>161</v>
      </c>
      <c r="K86" s="424"/>
      <c r="L86" s="50"/>
    </row>
    <row r="87" spans="2:12" ht="12.75">
      <c r="B87" s="56" t="s">
        <v>162</v>
      </c>
      <c r="C87" s="57"/>
      <c r="D87" s="58"/>
      <c r="E87" s="58"/>
      <c r="F87" s="58"/>
      <c r="G87" s="58"/>
      <c r="H87" s="58"/>
      <c r="I87" s="58"/>
      <c r="J87" s="58"/>
      <c r="K87" s="58"/>
      <c r="L87" s="50"/>
    </row>
    <row r="88" spans="2:12" ht="18.75" customHeight="1">
      <c r="B88" s="24" t="s">
        <v>163</v>
      </c>
      <c r="C88" s="25">
        <v>5000</v>
      </c>
      <c r="D88" s="26">
        <v>20351377.25</v>
      </c>
      <c r="E88" s="26">
        <v>7087605.01</v>
      </c>
      <c r="F88" s="26">
        <v>2980246.62</v>
      </c>
      <c r="G88" s="26">
        <v>2362.63</v>
      </c>
      <c r="H88" s="26">
        <v>604585.75</v>
      </c>
      <c r="I88" s="26">
        <v>81084.35</v>
      </c>
      <c r="J88" s="26">
        <v>585887.06</v>
      </c>
      <c r="K88" s="59">
        <f aca="true" t="shared" si="4" ref="K88:K105">ROUND(SUM(D88:J88),2)</f>
        <v>31693148.67</v>
      </c>
      <c r="L88" s="50"/>
    </row>
    <row r="89" spans="2:12" ht="18.75" customHeight="1">
      <c r="B89" s="60" t="s">
        <v>164</v>
      </c>
      <c r="C89" s="25">
        <v>6100</v>
      </c>
      <c r="D89" s="26">
        <v>1738836.09</v>
      </c>
      <c r="E89" s="26">
        <v>612593.37</v>
      </c>
      <c r="F89" s="26">
        <v>177819.07</v>
      </c>
      <c r="G89" s="26"/>
      <c r="H89" s="26">
        <v>15153.03</v>
      </c>
      <c r="I89" s="26">
        <v>533.49</v>
      </c>
      <c r="J89" s="26">
        <v>18442.75</v>
      </c>
      <c r="K89" s="59">
        <f t="shared" si="4"/>
        <v>2563377.8</v>
      </c>
      <c r="L89" s="50"/>
    </row>
    <row r="90" spans="2:12" ht="18.75" customHeight="1">
      <c r="B90" s="60" t="s">
        <v>165</v>
      </c>
      <c r="C90" s="25">
        <v>6200</v>
      </c>
      <c r="D90" s="26">
        <v>312682.71</v>
      </c>
      <c r="E90" s="26">
        <v>101566.4</v>
      </c>
      <c r="F90" s="26">
        <v>2582.82</v>
      </c>
      <c r="G90" s="26"/>
      <c r="H90" s="26">
        <v>3224</v>
      </c>
      <c r="I90" s="26">
        <v>32909.21</v>
      </c>
      <c r="J90" s="26">
        <v>10005.76</v>
      </c>
      <c r="K90" s="59">
        <f t="shared" si="4"/>
        <v>462970.9</v>
      </c>
      <c r="L90" s="50"/>
    </row>
    <row r="91" spans="2:12" ht="18.75" customHeight="1">
      <c r="B91" s="60" t="s">
        <v>166</v>
      </c>
      <c r="C91" s="25">
        <v>6300</v>
      </c>
      <c r="D91" s="26">
        <v>281226.23</v>
      </c>
      <c r="E91" s="26">
        <v>107103.4</v>
      </c>
      <c r="F91" s="26">
        <v>109434.07</v>
      </c>
      <c r="G91" s="26"/>
      <c r="H91" s="26">
        <v>1629.61</v>
      </c>
      <c r="I91" s="26">
        <v>885.6</v>
      </c>
      <c r="J91" s="26">
        <v>470</v>
      </c>
      <c r="K91" s="59">
        <f t="shared" si="4"/>
        <v>500748.91</v>
      </c>
      <c r="L91" s="50"/>
    </row>
    <row r="92" spans="2:12" ht="18.75" customHeight="1">
      <c r="B92" s="60" t="s">
        <v>167</v>
      </c>
      <c r="C92" s="25">
        <v>6400</v>
      </c>
      <c r="D92" s="26">
        <v>86924.84</v>
      </c>
      <c r="E92" s="26">
        <v>28159.25</v>
      </c>
      <c r="F92" s="26">
        <v>1231.4</v>
      </c>
      <c r="G92" s="26"/>
      <c r="H92" s="26"/>
      <c r="I92" s="26"/>
      <c r="J92" s="26">
        <v>478.9</v>
      </c>
      <c r="K92" s="59">
        <f t="shared" si="4"/>
        <v>116794.39</v>
      </c>
      <c r="L92" s="50"/>
    </row>
    <row r="93" spans="2:12" ht="18.75" customHeight="1">
      <c r="B93" s="60" t="s">
        <v>168</v>
      </c>
      <c r="C93" s="25">
        <v>6500</v>
      </c>
      <c r="D93" s="26">
        <v>339656.82</v>
      </c>
      <c r="E93" s="26">
        <v>106038.5</v>
      </c>
      <c r="F93" s="26">
        <v>428071.99</v>
      </c>
      <c r="G93" s="26"/>
      <c r="H93" s="26">
        <v>4850.18</v>
      </c>
      <c r="I93" s="26">
        <v>6563.26</v>
      </c>
      <c r="J93" s="26">
        <v>1040.06</v>
      </c>
      <c r="K93" s="59">
        <f t="shared" si="4"/>
        <v>886220.81</v>
      </c>
      <c r="L93" s="50"/>
    </row>
    <row r="94" spans="2:12" ht="18.75" customHeight="1">
      <c r="B94" s="60" t="s">
        <v>169</v>
      </c>
      <c r="C94" s="25">
        <v>7100</v>
      </c>
      <c r="D94" s="26">
        <v>153410</v>
      </c>
      <c r="E94" s="26">
        <v>104087.37</v>
      </c>
      <c r="F94" s="26">
        <v>121468.52</v>
      </c>
      <c r="G94" s="26"/>
      <c r="H94" s="26">
        <v>92.88</v>
      </c>
      <c r="I94" s="26"/>
      <c r="J94" s="26">
        <v>120416.4</v>
      </c>
      <c r="K94" s="59">
        <f t="shared" si="4"/>
        <v>499475.17</v>
      </c>
      <c r="L94" s="50"/>
    </row>
    <row r="95" spans="2:12" ht="18.75" customHeight="1">
      <c r="B95" s="60" t="s">
        <v>170</v>
      </c>
      <c r="C95" s="25">
        <v>7200</v>
      </c>
      <c r="D95" s="26">
        <v>332231.92</v>
      </c>
      <c r="E95" s="26">
        <v>124695.49</v>
      </c>
      <c r="F95" s="26">
        <v>16570.78</v>
      </c>
      <c r="G95" s="26"/>
      <c r="H95" s="26">
        <v>10603.06</v>
      </c>
      <c r="I95" s="26">
        <v>2026.01</v>
      </c>
      <c r="J95" s="26">
        <v>8221.32</v>
      </c>
      <c r="K95" s="59">
        <f t="shared" si="4"/>
        <v>494348.58</v>
      </c>
      <c r="L95" s="50"/>
    </row>
    <row r="96" spans="2:12" ht="18.75" customHeight="1">
      <c r="B96" s="60" t="s">
        <v>171</v>
      </c>
      <c r="C96" s="25">
        <v>7300</v>
      </c>
      <c r="D96" s="26">
        <v>2423769.73</v>
      </c>
      <c r="E96" s="26">
        <v>874820.12</v>
      </c>
      <c r="F96" s="26">
        <v>12673.28</v>
      </c>
      <c r="G96" s="26"/>
      <c r="H96" s="26">
        <v>11750.02</v>
      </c>
      <c r="I96" s="26">
        <v>3945.73</v>
      </c>
      <c r="J96" s="26">
        <v>6124.25</v>
      </c>
      <c r="K96" s="59">
        <f t="shared" si="4"/>
        <v>3333083.13</v>
      </c>
      <c r="L96" s="50"/>
    </row>
    <row r="97" spans="2:12" ht="18.75" customHeight="1">
      <c r="B97" s="60" t="s">
        <v>172</v>
      </c>
      <c r="C97" s="25">
        <v>7410</v>
      </c>
      <c r="D97" s="26"/>
      <c r="E97" s="26"/>
      <c r="F97" s="26">
        <v>12000</v>
      </c>
      <c r="G97" s="26"/>
      <c r="H97" s="26"/>
      <c r="I97" s="26"/>
      <c r="J97" s="26"/>
      <c r="K97" s="59">
        <f t="shared" si="4"/>
        <v>12000</v>
      </c>
      <c r="L97" s="50"/>
    </row>
    <row r="98" spans="2:12" ht="18.75" customHeight="1">
      <c r="B98" s="60" t="s">
        <v>173</v>
      </c>
      <c r="C98" s="25">
        <v>7500</v>
      </c>
      <c r="D98" s="26">
        <v>310047.91</v>
      </c>
      <c r="E98" s="26">
        <v>109217.01</v>
      </c>
      <c r="F98" s="26">
        <v>18013.97</v>
      </c>
      <c r="G98" s="26"/>
      <c r="H98" s="26">
        <v>4052.56</v>
      </c>
      <c r="I98" s="26">
        <v>634.93</v>
      </c>
      <c r="J98" s="26">
        <v>988</v>
      </c>
      <c r="K98" s="59">
        <f t="shared" si="4"/>
        <v>442954.38</v>
      </c>
      <c r="L98" s="50"/>
    </row>
    <row r="99" spans="2:12" ht="18.75" customHeight="1">
      <c r="B99" s="60" t="s">
        <v>174</v>
      </c>
      <c r="C99" s="25">
        <v>7600</v>
      </c>
      <c r="D99" s="26"/>
      <c r="E99" s="26"/>
      <c r="F99" s="26"/>
      <c r="G99" s="26"/>
      <c r="H99" s="26"/>
      <c r="I99" s="26"/>
      <c r="J99" s="26"/>
      <c r="K99" s="59">
        <f t="shared" si="4"/>
        <v>0</v>
      </c>
      <c r="L99" s="50"/>
    </row>
    <row r="100" spans="2:12" ht="18.75" customHeight="1">
      <c r="B100" s="60" t="s">
        <v>175</v>
      </c>
      <c r="C100" s="25">
        <v>7700</v>
      </c>
      <c r="D100" s="26">
        <v>289347.77</v>
      </c>
      <c r="E100" s="26">
        <v>110719.46</v>
      </c>
      <c r="F100" s="26">
        <v>336220.86</v>
      </c>
      <c r="G100" s="26"/>
      <c r="H100" s="26">
        <v>15888.98</v>
      </c>
      <c r="I100" s="26">
        <v>864.14</v>
      </c>
      <c r="J100" s="26">
        <v>14486.97</v>
      </c>
      <c r="K100" s="59">
        <f t="shared" si="4"/>
        <v>767528.18</v>
      </c>
      <c r="L100" s="50"/>
    </row>
    <row r="101" spans="2:12" ht="18.75" customHeight="1">
      <c r="B101" s="60" t="s">
        <v>176</v>
      </c>
      <c r="C101" s="25">
        <v>7800</v>
      </c>
      <c r="D101" s="26">
        <v>1360678.45</v>
      </c>
      <c r="E101" s="26">
        <v>559666.77</v>
      </c>
      <c r="F101" s="26">
        <v>118574.09</v>
      </c>
      <c r="G101" s="26">
        <v>523441.02</v>
      </c>
      <c r="H101" s="26">
        <v>234042.52</v>
      </c>
      <c r="I101" s="26">
        <v>949.63</v>
      </c>
      <c r="J101" s="26">
        <v>12711.88</v>
      </c>
      <c r="K101" s="59">
        <f t="shared" si="4"/>
        <v>2810064.36</v>
      </c>
      <c r="L101" s="50"/>
    </row>
    <row r="102" spans="2:12" ht="18.75" customHeight="1">
      <c r="B102" s="60" t="s">
        <v>177</v>
      </c>
      <c r="C102" s="25">
        <v>7900</v>
      </c>
      <c r="D102" s="26">
        <v>1315453.15</v>
      </c>
      <c r="E102" s="26">
        <v>695321.33</v>
      </c>
      <c r="F102" s="26">
        <v>2235914.82</v>
      </c>
      <c r="G102" s="26">
        <v>1065019.84</v>
      </c>
      <c r="H102" s="26">
        <v>127431.41</v>
      </c>
      <c r="I102" s="26">
        <v>3910.83</v>
      </c>
      <c r="J102" s="26">
        <v>27668.31</v>
      </c>
      <c r="K102" s="59">
        <f t="shared" si="4"/>
        <v>5470719.69</v>
      </c>
      <c r="L102" s="50"/>
    </row>
    <row r="103" spans="2:12" ht="18.75" customHeight="1">
      <c r="B103" s="60" t="s">
        <v>178</v>
      </c>
      <c r="C103" s="25">
        <v>8100</v>
      </c>
      <c r="D103" s="26">
        <v>575070.5</v>
      </c>
      <c r="E103" s="26">
        <v>245271.72</v>
      </c>
      <c r="F103" s="26">
        <v>183730.96</v>
      </c>
      <c r="G103" s="26">
        <v>21132.68</v>
      </c>
      <c r="H103" s="26">
        <v>156013.55</v>
      </c>
      <c r="I103" s="26">
        <v>392.6</v>
      </c>
      <c r="J103" s="26">
        <v>1150</v>
      </c>
      <c r="K103" s="59">
        <f t="shared" si="4"/>
        <v>1182762.01</v>
      </c>
      <c r="L103" s="50"/>
    </row>
    <row r="104" spans="2:12" ht="18.75" customHeight="1">
      <c r="B104" s="60" t="s">
        <v>179</v>
      </c>
      <c r="C104" s="25">
        <v>8200</v>
      </c>
      <c r="D104" s="26">
        <v>95000</v>
      </c>
      <c r="E104" s="26">
        <v>26210.04</v>
      </c>
      <c r="F104" s="26">
        <v>1009.96</v>
      </c>
      <c r="G104" s="26"/>
      <c r="H104" s="26"/>
      <c r="I104" s="26">
        <v>498.14</v>
      </c>
      <c r="J104" s="26">
        <v>672.99</v>
      </c>
      <c r="K104" s="59">
        <f t="shared" si="4"/>
        <v>123391.13</v>
      </c>
      <c r="L104" s="50"/>
    </row>
    <row r="105" spans="2:12" ht="18.75" customHeight="1">
      <c r="B105" s="60" t="s">
        <v>180</v>
      </c>
      <c r="C105" s="25">
        <v>9100</v>
      </c>
      <c r="D105" s="26">
        <v>98134.56</v>
      </c>
      <c r="E105" s="26">
        <v>18701.04</v>
      </c>
      <c r="F105" s="26">
        <v>168240.19</v>
      </c>
      <c r="G105" s="26"/>
      <c r="H105" s="26">
        <v>1286.08</v>
      </c>
      <c r="I105" s="26">
        <v>599.98</v>
      </c>
      <c r="J105" s="26"/>
      <c r="K105" s="59">
        <f t="shared" si="4"/>
        <v>286961.85</v>
      </c>
      <c r="L105" s="50"/>
    </row>
    <row r="106" spans="2:12" ht="14.25" customHeight="1">
      <c r="B106" s="61" t="s">
        <v>181</v>
      </c>
      <c r="C106" s="29"/>
      <c r="D106" s="62"/>
      <c r="E106" s="62"/>
      <c r="F106" s="62"/>
      <c r="G106" s="62"/>
      <c r="H106" s="62"/>
      <c r="I106" s="30"/>
      <c r="J106" s="62"/>
      <c r="K106" s="63"/>
      <c r="L106" s="50"/>
    </row>
    <row r="107" spans="2:12" ht="18.75" customHeight="1">
      <c r="B107" s="60" t="s">
        <v>182</v>
      </c>
      <c r="C107" s="25">
        <v>7420</v>
      </c>
      <c r="D107" s="64"/>
      <c r="E107" s="64"/>
      <c r="F107" s="64"/>
      <c r="G107" s="64"/>
      <c r="H107" s="64"/>
      <c r="I107" s="26"/>
      <c r="J107" s="64"/>
      <c r="K107" s="59">
        <f>ROUND(I107,2)</f>
        <v>0</v>
      </c>
      <c r="L107" s="50"/>
    </row>
    <row r="108" spans="2:12" ht="18.75" customHeight="1">
      <c r="B108" s="60" t="s">
        <v>183</v>
      </c>
      <c r="C108" s="25">
        <v>9300</v>
      </c>
      <c r="D108" s="64"/>
      <c r="E108" s="64"/>
      <c r="F108" s="64"/>
      <c r="G108" s="64"/>
      <c r="H108" s="64"/>
      <c r="I108" s="26">
        <v>33942.72</v>
      </c>
      <c r="J108" s="64"/>
      <c r="K108" s="59">
        <f>ROUND(I108,2)</f>
        <v>33942.72</v>
      </c>
      <c r="L108" s="50"/>
    </row>
    <row r="109" spans="2:12" ht="14.25" customHeight="1">
      <c r="B109" s="61" t="s">
        <v>184</v>
      </c>
      <c r="C109" s="29"/>
      <c r="D109" s="62"/>
      <c r="E109" s="62"/>
      <c r="F109" s="62"/>
      <c r="G109" s="62"/>
      <c r="H109" s="62"/>
      <c r="I109" s="62"/>
      <c r="J109" s="30"/>
      <c r="K109" s="63"/>
      <c r="L109" s="50"/>
    </row>
    <row r="110" spans="2:12" ht="18.75" customHeight="1">
      <c r="B110" s="60" t="s">
        <v>185</v>
      </c>
      <c r="C110" s="25">
        <v>710</v>
      </c>
      <c r="D110" s="64"/>
      <c r="E110" s="64"/>
      <c r="F110" s="64"/>
      <c r="G110" s="64"/>
      <c r="H110" s="64"/>
      <c r="I110" s="64"/>
      <c r="J110" s="26"/>
      <c r="K110" s="59">
        <f>ROUND(J110,2)</f>
        <v>0</v>
      </c>
      <c r="L110" s="50"/>
    </row>
    <row r="111" spans="2:12" ht="18.75" customHeight="1">
      <c r="B111" s="60" t="s">
        <v>186</v>
      </c>
      <c r="C111" s="25">
        <v>720</v>
      </c>
      <c r="D111" s="64"/>
      <c r="E111" s="64"/>
      <c r="F111" s="64"/>
      <c r="G111" s="64"/>
      <c r="H111" s="64"/>
      <c r="I111" s="64"/>
      <c r="J111" s="26"/>
      <c r="K111" s="59">
        <f>ROUND(J111,2)</f>
        <v>0</v>
      </c>
      <c r="L111" s="50"/>
    </row>
    <row r="112" spans="2:12" ht="18.75" customHeight="1">
      <c r="B112" s="65" t="s">
        <v>187</v>
      </c>
      <c r="C112" s="27"/>
      <c r="D112" s="28">
        <f>ROUND(SUM(D88:D105),2)</f>
        <v>30063847.93</v>
      </c>
      <c r="E112" s="66">
        <f>ROUND(SUM(E88:E105),2)</f>
        <v>10911776.28</v>
      </c>
      <c r="F112" s="66">
        <f>ROUND(SUM(F88:F105),2)</f>
        <v>6923803.4</v>
      </c>
      <c r="G112" s="66">
        <f>ROUND(SUM(G88:G105),2)</f>
        <v>1611956.17</v>
      </c>
      <c r="H112" s="66">
        <f>ROUND(SUM(H88:H105),2)</f>
        <v>1190603.63</v>
      </c>
      <c r="I112" s="66">
        <f>ROUND(SUM(I88:I105)+SUM(I107:I108),2)</f>
        <v>169740.62</v>
      </c>
      <c r="J112" s="66">
        <f>ROUND(SUM(J88:J105)+SUM(J110:J111),2)</f>
        <v>808764.65</v>
      </c>
      <c r="K112" s="66">
        <f>ROUND(SUM(D112:J112),2)</f>
        <v>51680492.68</v>
      </c>
      <c r="L112" s="50"/>
    </row>
    <row r="113" spans="2:12" ht="18.75" customHeight="1">
      <c r="B113" s="67" t="s">
        <v>188</v>
      </c>
      <c r="C113" s="27"/>
      <c r="D113" s="68"/>
      <c r="E113" s="68"/>
      <c r="F113" s="68"/>
      <c r="G113" s="69"/>
      <c r="H113" s="69"/>
      <c r="I113" s="69"/>
      <c r="J113" s="70"/>
      <c r="K113" s="28">
        <f>ROUND(D77-K112,2)</f>
        <v>-1255125.39</v>
      </c>
      <c r="L113" s="50"/>
    </row>
    <row r="114" spans="3:11" ht="12.75">
      <c r="C114" s="3"/>
      <c r="J114" s="3"/>
      <c r="K114" s="71"/>
    </row>
    <row r="115" spans="2:3" ht="12.75">
      <c r="B115" s="51" t="s">
        <v>189</v>
      </c>
      <c r="C115" s="3"/>
    </row>
    <row r="116" ht="12.75">
      <c r="C116" s="3"/>
    </row>
    <row r="117" ht="12.75">
      <c r="C117" s="3"/>
    </row>
    <row r="118" spans="1:2" ht="12.75">
      <c r="A118" s="1" t="s">
        <v>190</v>
      </c>
      <c r="B118" s="2" t="str">
        <f>$B$1</f>
        <v>DISTRICT SCHOOL BOARD OF OKEECHOBEE COUNTY</v>
      </c>
    </row>
    <row r="119" spans="2:4" ht="12.75">
      <c r="B119" s="2" t="s">
        <v>191</v>
      </c>
      <c r="D119" s="8" t="s">
        <v>3</v>
      </c>
    </row>
    <row r="120" spans="2:4" ht="12.75">
      <c r="B120" s="2" t="s">
        <v>192</v>
      </c>
      <c r="C120" s="72"/>
      <c r="D120" s="8" t="s">
        <v>193</v>
      </c>
    </row>
    <row r="121" spans="2:4" ht="12.75">
      <c r="B121" s="52" t="str">
        <f>B4</f>
        <v>For the Fiscal Year Ended June 30, 2022</v>
      </c>
      <c r="D121" s="16" t="s">
        <v>9</v>
      </c>
    </row>
    <row r="122" spans="2:4" ht="27.75" customHeight="1">
      <c r="B122" s="73" t="s">
        <v>194</v>
      </c>
      <c r="C122" s="18" t="s">
        <v>12</v>
      </c>
      <c r="D122" s="19"/>
    </row>
    <row r="123" spans="2:4" ht="18.75" customHeight="1">
      <c r="B123" s="74" t="s">
        <v>195</v>
      </c>
      <c r="C123" s="75">
        <v>3720</v>
      </c>
      <c r="D123" s="45"/>
    </row>
    <row r="124" spans="2:4" ht="18.75" customHeight="1">
      <c r="B124" s="74" t="s">
        <v>196</v>
      </c>
      <c r="C124" s="75">
        <v>3730</v>
      </c>
      <c r="D124" s="45">
        <v>5227</v>
      </c>
    </row>
    <row r="125" spans="2:4" ht="18.75" customHeight="1">
      <c r="B125" s="74" t="s">
        <v>197</v>
      </c>
      <c r="C125" s="75">
        <v>3740</v>
      </c>
      <c r="D125" s="35">
        <v>22386.08</v>
      </c>
    </row>
    <row r="126" spans="2:4" ht="14.25" customHeight="1">
      <c r="B126" s="21" t="s">
        <v>198</v>
      </c>
      <c r="C126" s="76"/>
      <c r="D126" s="30"/>
    </row>
    <row r="127" spans="2:4" ht="18.75" customHeight="1">
      <c r="B127" s="24" t="s">
        <v>199</v>
      </c>
      <c r="C127" s="75">
        <v>3620</v>
      </c>
      <c r="D127" s="26"/>
    </row>
    <row r="128" spans="2:4" ht="18.75" customHeight="1">
      <c r="B128" s="24" t="s">
        <v>200</v>
      </c>
      <c r="C128" s="75">
        <v>3630</v>
      </c>
      <c r="D128" s="26">
        <v>746028.03</v>
      </c>
    </row>
    <row r="129" spans="2:4" ht="18.75" customHeight="1">
      <c r="B129" s="24" t="s">
        <v>201</v>
      </c>
      <c r="C129" s="75">
        <v>3640</v>
      </c>
      <c r="D129" s="26"/>
    </row>
    <row r="130" spans="2:4" ht="18.75" customHeight="1">
      <c r="B130" s="24" t="s">
        <v>202</v>
      </c>
      <c r="C130" s="75">
        <v>3660</v>
      </c>
      <c r="D130" s="26"/>
    </row>
    <row r="131" spans="2:4" ht="18.75" customHeight="1">
      <c r="B131" s="24" t="s">
        <v>203</v>
      </c>
      <c r="C131" s="75">
        <v>3670</v>
      </c>
      <c r="D131" s="26"/>
    </row>
    <row r="132" spans="2:4" ht="18.75" customHeight="1">
      <c r="B132" s="24" t="s">
        <v>204</v>
      </c>
      <c r="C132" s="75">
        <v>3690</v>
      </c>
      <c r="D132" s="26"/>
    </row>
    <row r="133" spans="2:4" ht="18.75" customHeight="1">
      <c r="B133" s="24" t="s">
        <v>205</v>
      </c>
      <c r="C133" s="77">
        <v>3600</v>
      </c>
      <c r="D133" s="28">
        <f>ROUND(SUM(D127:D132),2)</f>
        <v>746028.03</v>
      </c>
    </row>
    <row r="134" spans="2:4" ht="14.25" customHeight="1">
      <c r="B134" s="21" t="s">
        <v>206</v>
      </c>
      <c r="C134" s="76"/>
      <c r="D134" s="30"/>
    </row>
    <row r="135" spans="2:4" ht="18.75" customHeight="1">
      <c r="B135" s="24" t="s">
        <v>207</v>
      </c>
      <c r="C135" s="75">
        <v>920</v>
      </c>
      <c r="D135" s="26"/>
    </row>
    <row r="136" spans="2:4" ht="18.75" customHeight="1">
      <c r="B136" s="24" t="s">
        <v>208</v>
      </c>
      <c r="C136" s="75">
        <v>930</v>
      </c>
      <c r="D136" s="26"/>
    </row>
    <row r="137" spans="2:4" ht="18.75" customHeight="1">
      <c r="B137" s="24" t="s">
        <v>209</v>
      </c>
      <c r="C137" s="75">
        <v>940</v>
      </c>
      <c r="D137" s="26"/>
    </row>
    <row r="138" spans="2:4" ht="18.75" customHeight="1">
      <c r="B138" s="24" t="s">
        <v>210</v>
      </c>
      <c r="C138" s="75">
        <v>960</v>
      </c>
      <c r="D138" s="26"/>
    </row>
    <row r="139" spans="2:4" ht="18.75" customHeight="1">
      <c r="B139" s="24" t="s">
        <v>211</v>
      </c>
      <c r="C139" s="75">
        <v>970</v>
      </c>
      <c r="D139" s="26"/>
    </row>
    <row r="140" spans="2:4" ht="18.75" customHeight="1">
      <c r="B140" s="24" t="s">
        <v>212</v>
      </c>
      <c r="C140" s="75">
        <v>990</v>
      </c>
      <c r="D140" s="26"/>
    </row>
    <row r="141" spans="2:4" ht="18.75" customHeight="1">
      <c r="B141" s="24" t="s">
        <v>213</v>
      </c>
      <c r="C141" s="77">
        <v>9700</v>
      </c>
      <c r="D141" s="28">
        <f>ROUND(SUM(D135:D140),2)</f>
        <v>0</v>
      </c>
    </row>
    <row r="142" spans="2:4" ht="12.75">
      <c r="B142" s="78"/>
      <c r="C142" s="76"/>
      <c r="D142" s="30"/>
    </row>
    <row r="143" spans="2:4" ht="18.75" customHeight="1">
      <c r="B143" s="46" t="s">
        <v>214</v>
      </c>
      <c r="C143" s="77"/>
      <c r="D143" s="79">
        <f>ROUND(SUM(D123:D125)+D133+D141,2)</f>
        <v>773641.11</v>
      </c>
    </row>
    <row r="144" spans="2:4" ht="12.75">
      <c r="B144" s="78"/>
      <c r="C144" s="76"/>
      <c r="D144" s="30"/>
    </row>
    <row r="145" spans="2:4" ht="18.75" customHeight="1">
      <c r="B145" s="46" t="s">
        <v>215</v>
      </c>
      <c r="C145" s="77"/>
      <c r="D145" s="79">
        <f>ROUND(K113+D143,2)</f>
        <v>-481484.28</v>
      </c>
    </row>
    <row r="146" spans="2:4" ht="18.75" customHeight="1">
      <c r="B146" s="74" t="str">
        <f>IF(G2="","Beginning Fund Balance",CONCATENATE("Fund Balance, ",LOOKUP(G2,T2:T9,U2:U9)))</f>
        <v>Fund Balance, July 1, 2021</v>
      </c>
      <c r="C146" s="75">
        <v>2800</v>
      </c>
      <c r="D146" s="26">
        <v>15621030.18</v>
      </c>
    </row>
    <row r="147" spans="2:4" ht="18.75" customHeight="1">
      <c r="B147" s="80" t="s">
        <v>216</v>
      </c>
      <c r="C147" s="76">
        <v>2891</v>
      </c>
      <c r="D147" s="81">
        <v>-137984.99</v>
      </c>
    </row>
    <row r="148" spans="2:4" ht="14.25" customHeight="1">
      <c r="B148" s="82" t="s">
        <v>217</v>
      </c>
      <c r="C148" s="83"/>
      <c r="D148" s="44"/>
    </row>
    <row r="149" spans="2:4" ht="18.75" customHeight="1">
      <c r="B149" s="60" t="s">
        <v>218</v>
      </c>
      <c r="C149" s="84">
        <v>2710</v>
      </c>
      <c r="D149" s="45">
        <v>197810.21</v>
      </c>
    </row>
    <row r="150" spans="2:4" ht="18.75" customHeight="1">
      <c r="B150" s="24" t="s">
        <v>219</v>
      </c>
      <c r="C150" s="75">
        <v>2720</v>
      </c>
      <c r="D150" s="26">
        <v>961968.53</v>
      </c>
    </row>
    <row r="151" spans="2:4" ht="18.75" customHeight="1">
      <c r="B151" s="24" t="s">
        <v>220</v>
      </c>
      <c r="C151" s="75">
        <v>2730</v>
      </c>
      <c r="D151" s="26"/>
    </row>
    <row r="152" spans="2:4" ht="18.75" customHeight="1">
      <c r="B152" s="24" t="s">
        <v>221</v>
      </c>
      <c r="C152" s="75">
        <v>2740</v>
      </c>
      <c r="D152" s="26">
        <v>5769075</v>
      </c>
    </row>
    <row r="153" spans="2:4" ht="18.75" customHeight="1">
      <c r="B153" s="24" t="s">
        <v>222</v>
      </c>
      <c r="C153" s="75">
        <v>2750</v>
      </c>
      <c r="D153" s="26">
        <v>8072707.17</v>
      </c>
    </row>
    <row r="154" spans="2:4" ht="18.75" customHeight="1">
      <c r="B154" s="85" t="str">
        <f>IF(G2="","Total Ending Fund Balance",CONCATENATE("Total Fund Balances, ",LOOKUP(G2,T2:T9,V2:V9)))</f>
        <v>Total Fund Balances, June 30, 2022</v>
      </c>
      <c r="C154" s="33">
        <v>2700</v>
      </c>
      <c r="D154" s="86">
        <f>ROUND(SUM(D149:D153),2)</f>
        <v>15001560.91</v>
      </c>
    </row>
    <row r="155" spans="2:4" ht="12.75">
      <c r="B155" s="37"/>
      <c r="C155" s="87"/>
      <c r="D155" s="48"/>
    </row>
    <row r="156" spans="2:4" ht="12.75">
      <c r="B156" s="51" t="s">
        <v>149</v>
      </c>
      <c r="D156" s="71"/>
    </row>
    <row r="157" ht="12.75"/>
    <row r="158" ht="12.75"/>
    <row r="159" spans="1:11" ht="12.75">
      <c r="A159" s="1" t="s">
        <v>223</v>
      </c>
      <c r="B159" s="2" t="str">
        <f>$B$1</f>
        <v>DISTRICT SCHOOL BOARD OF OKEECHOBEE COUNTY</v>
      </c>
      <c r="C159" s="88"/>
      <c r="E159" s="88"/>
      <c r="F159" s="88"/>
      <c r="G159" s="88"/>
      <c r="H159" s="88"/>
      <c r="I159" s="88"/>
      <c r="J159" s="88"/>
      <c r="K159" s="88"/>
    </row>
    <row r="160" spans="2:11" ht="12.75">
      <c r="B160" s="89" t="s">
        <v>2</v>
      </c>
      <c r="C160" s="88"/>
      <c r="E160" s="88"/>
      <c r="F160" s="90"/>
      <c r="G160" s="88"/>
      <c r="H160" s="88"/>
      <c r="I160" s="88"/>
      <c r="J160" s="88"/>
      <c r="K160" s="88"/>
    </row>
    <row r="161" spans="2:11" ht="12.75">
      <c r="B161" s="89" t="s">
        <v>224</v>
      </c>
      <c r="C161" s="88"/>
      <c r="D161" s="91" t="s">
        <v>225</v>
      </c>
      <c r="E161" s="88"/>
      <c r="F161" s="88"/>
      <c r="G161" s="88"/>
      <c r="H161" s="88"/>
      <c r="I161" s="88"/>
      <c r="J161" s="88"/>
      <c r="K161" s="88"/>
    </row>
    <row r="162" spans="2:11" ht="12.75">
      <c r="B162" s="89" t="s">
        <v>226</v>
      </c>
      <c r="C162" s="88"/>
      <c r="D162" s="92" t="s">
        <v>227</v>
      </c>
      <c r="E162" s="88"/>
      <c r="F162" s="88"/>
      <c r="G162" s="88"/>
      <c r="H162" s="88"/>
      <c r="I162" s="88"/>
      <c r="J162" s="88"/>
      <c r="K162" s="88"/>
    </row>
    <row r="163" spans="2:11" ht="12.75">
      <c r="B163" s="52" t="str">
        <f>B4</f>
        <v>For the Fiscal Year Ended June 30, 2022</v>
      </c>
      <c r="C163" s="88"/>
      <c r="D163" s="93" t="s">
        <v>228</v>
      </c>
      <c r="E163" s="88"/>
      <c r="F163" s="88"/>
      <c r="G163" s="88"/>
      <c r="H163" s="88"/>
      <c r="I163" s="88"/>
      <c r="J163" s="88"/>
      <c r="K163" s="88"/>
    </row>
    <row r="164" spans="2:11" ht="25.5">
      <c r="B164" s="94" t="s">
        <v>229</v>
      </c>
      <c r="C164" s="95" t="s">
        <v>12</v>
      </c>
      <c r="D164" s="96"/>
      <c r="E164" s="88"/>
      <c r="F164" s="88"/>
      <c r="G164" s="88"/>
      <c r="H164" s="88"/>
      <c r="I164" s="88"/>
      <c r="J164" s="88"/>
      <c r="K164" s="88"/>
    </row>
    <row r="165" spans="2:11" ht="14.25" customHeight="1">
      <c r="B165" s="97" t="s">
        <v>230</v>
      </c>
      <c r="C165" s="98"/>
      <c r="D165" s="99"/>
      <c r="E165" s="88"/>
      <c r="F165" s="88"/>
      <c r="G165" s="88"/>
      <c r="H165" s="88"/>
      <c r="I165" s="88"/>
      <c r="J165" s="88"/>
      <c r="K165" s="88"/>
    </row>
    <row r="166" spans="2:11" ht="18.75" customHeight="1">
      <c r="B166" s="100" t="s">
        <v>20</v>
      </c>
      <c r="C166" s="101">
        <v>3199</v>
      </c>
      <c r="D166" s="26"/>
      <c r="E166" s="88"/>
      <c r="F166" s="88"/>
      <c r="G166" s="88"/>
      <c r="H166" s="88"/>
      <c r="I166" s="88"/>
      <c r="J166" s="88"/>
      <c r="K166" s="88"/>
    </row>
    <row r="167" spans="2:11" ht="14.25" customHeight="1">
      <c r="B167" s="97" t="s">
        <v>24</v>
      </c>
      <c r="C167" s="102"/>
      <c r="D167" s="99"/>
      <c r="E167" s="88"/>
      <c r="F167" s="88"/>
      <c r="G167" s="88"/>
      <c r="H167" s="88"/>
      <c r="I167" s="88"/>
      <c r="J167" s="88"/>
      <c r="K167" s="88"/>
    </row>
    <row r="168" spans="2:11" ht="18.75" customHeight="1">
      <c r="B168" s="100" t="s">
        <v>231</v>
      </c>
      <c r="C168" s="103">
        <v>3261</v>
      </c>
      <c r="D168" s="26">
        <v>3476800.74</v>
      </c>
      <c r="E168" s="88"/>
      <c r="F168" s="88"/>
      <c r="G168" s="88"/>
      <c r="H168" s="88"/>
      <c r="I168" s="88"/>
      <c r="J168" s="88"/>
      <c r="K168" s="88"/>
    </row>
    <row r="169" spans="2:11" ht="18.75" customHeight="1">
      <c r="B169" s="100" t="s">
        <v>232</v>
      </c>
      <c r="C169" s="103">
        <v>3262</v>
      </c>
      <c r="D169" s="26">
        <v>1013236.52</v>
      </c>
      <c r="E169" s="88"/>
      <c r="F169" s="88"/>
      <c r="G169" s="88"/>
      <c r="H169" s="88"/>
      <c r="I169" s="88"/>
      <c r="J169" s="88"/>
      <c r="K169" s="88"/>
    </row>
    <row r="170" spans="2:11" ht="18.75" customHeight="1">
      <c r="B170" s="100" t="s">
        <v>233</v>
      </c>
      <c r="C170" s="103">
        <v>3263</v>
      </c>
      <c r="D170" s="26">
        <v>34591</v>
      </c>
      <c r="E170" s="88"/>
      <c r="F170" s="88"/>
      <c r="G170" s="88"/>
      <c r="H170" s="88"/>
      <c r="I170" s="88"/>
      <c r="J170" s="88"/>
      <c r="K170" s="88"/>
    </row>
    <row r="171" spans="2:11" ht="18.75" customHeight="1">
      <c r="B171" s="100" t="s">
        <v>234</v>
      </c>
      <c r="C171" s="103">
        <v>3264</v>
      </c>
      <c r="D171" s="26"/>
      <c r="E171" s="88"/>
      <c r="F171" s="88"/>
      <c r="G171" s="88"/>
      <c r="H171" s="88"/>
      <c r="I171" s="88"/>
      <c r="J171" s="88"/>
      <c r="K171" s="88"/>
    </row>
    <row r="172" spans="2:11" ht="18.75" customHeight="1">
      <c r="B172" s="100" t="s">
        <v>235</v>
      </c>
      <c r="C172" s="103">
        <v>3265</v>
      </c>
      <c r="D172" s="26">
        <v>428490.14</v>
      </c>
      <c r="E172" s="88"/>
      <c r="F172" s="88"/>
      <c r="G172" s="88"/>
      <c r="H172" s="88"/>
      <c r="I172" s="88"/>
      <c r="J172" s="88"/>
      <c r="K172" s="88"/>
    </row>
    <row r="173" spans="2:11" ht="18.75" customHeight="1">
      <c r="B173" s="100" t="s">
        <v>236</v>
      </c>
      <c r="C173" s="103">
        <v>3266</v>
      </c>
      <c r="D173" s="26"/>
      <c r="E173" s="88"/>
      <c r="F173" s="88"/>
      <c r="G173" s="88"/>
      <c r="H173" s="88"/>
      <c r="I173" s="88"/>
      <c r="J173" s="88"/>
      <c r="K173" s="88"/>
    </row>
    <row r="174" spans="2:11" ht="18.75" customHeight="1">
      <c r="B174" s="100" t="s">
        <v>237</v>
      </c>
      <c r="C174" s="103">
        <v>3267</v>
      </c>
      <c r="D174" s="26">
        <v>102468.68</v>
      </c>
      <c r="E174" s="88"/>
      <c r="F174" s="88"/>
      <c r="G174" s="88"/>
      <c r="H174" s="88"/>
      <c r="I174" s="88"/>
      <c r="J174" s="88"/>
      <c r="K174" s="88"/>
    </row>
    <row r="175" spans="2:11" ht="18.75" customHeight="1">
      <c r="B175" s="100" t="s">
        <v>238</v>
      </c>
      <c r="C175" s="103">
        <v>3268</v>
      </c>
      <c r="D175" s="26"/>
      <c r="E175" s="88"/>
      <c r="F175" s="88"/>
      <c r="G175" s="88"/>
      <c r="H175" s="88"/>
      <c r="I175" s="88"/>
      <c r="J175" s="88"/>
      <c r="K175" s="88"/>
    </row>
    <row r="176" spans="2:11" ht="18.75" customHeight="1">
      <c r="B176" s="100" t="s">
        <v>239</v>
      </c>
      <c r="C176" s="103">
        <v>3269</v>
      </c>
      <c r="D176" s="26"/>
      <c r="E176" s="88"/>
      <c r="F176" s="88"/>
      <c r="G176" s="88"/>
      <c r="H176" s="88"/>
      <c r="I176" s="88"/>
      <c r="J176" s="88"/>
      <c r="K176" s="88"/>
    </row>
    <row r="177" spans="2:11" ht="18.75" customHeight="1">
      <c r="B177" s="100" t="s">
        <v>30</v>
      </c>
      <c r="C177" s="103">
        <v>3280</v>
      </c>
      <c r="D177" s="26"/>
      <c r="E177" s="88"/>
      <c r="F177" s="88"/>
      <c r="G177" s="88"/>
      <c r="H177" s="88"/>
      <c r="I177" s="88"/>
      <c r="J177" s="88"/>
      <c r="K177" s="88"/>
    </row>
    <row r="178" spans="2:11" ht="18.75" customHeight="1">
      <c r="B178" s="100" t="s">
        <v>32</v>
      </c>
      <c r="C178" s="103">
        <v>3299</v>
      </c>
      <c r="D178" s="26">
        <v>93741.14</v>
      </c>
      <c r="E178" s="88"/>
      <c r="F178" s="88"/>
      <c r="G178" s="88"/>
      <c r="H178" s="88"/>
      <c r="I178" s="88"/>
      <c r="J178" s="88"/>
      <c r="K178" s="88"/>
    </row>
    <row r="179" spans="2:11" ht="18.75" customHeight="1">
      <c r="B179" s="100" t="s">
        <v>34</v>
      </c>
      <c r="C179" s="104">
        <v>3200</v>
      </c>
      <c r="D179" s="28">
        <f>ROUND(SUM(D168:D178),2)</f>
        <v>5149328.22</v>
      </c>
      <c r="E179" s="105"/>
      <c r="F179" s="88"/>
      <c r="G179" s="88"/>
      <c r="H179" s="88"/>
      <c r="I179" s="88"/>
      <c r="J179" s="88"/>
      <c r="K179" s="88"/>
    </row>
    <row r="180" spans="2:11" ht="14.25" customHeight="1">
      <c r="B180" s="97" t="s">
        <v>36</v>
      </c>
      <c r="C180" s="102"/>
      <c r="D180" s="106"/>
      <c r="E180" s="88"/>
      <c r="F180" s="88"/>
      <c r="G180" s="88"/>
      <c r="H180" s="88"/>
      <c r="I180" s="88"/>
      <c r="J180" s="88"/>
      <c r="K180" s="88"/>
    </row>
    <row r="181" spans="2:11" ht="18.75" customHeight="1">
      <c r="B181" s="100" t="s">
        <v>240</v>
      </c>
      <c r="C181" s="103">
        <v>3337</v>
      </c>
      <c r="D181" s="26">
        <v>26820</v>
      </c>
      <c r="E181" s="88"/>
      <c r="F181" s="88"/>
      <c r="G181" s="88"/>
      <c r="H181" s="88"/>
      <c r="I181" s="88"/>
      <c r="J181" s="88"/>
      <c r="K181" s="88"/>
    </row>
    <row r="182" spans="2:11" ht="18.75" customHeight="1">
      <c r="B182" s="100" t="s">
        <v>241</v>
      </c>
      <c r="C182" s="103">
        <v>3338</v>
      </c>
      <c r="D182" s="26">
        <v>32263</v>
      </c>
      <c r="E182" s="88"/>
      <c r="F182" s="88"/>
      <c r="G182" s="88"/>
      <c r="H182" s="88"/>
      <c r="I182" s="88"/>
      <c r="J182" s="88"/>
      <c r="K182" s="88"/>
    </row>
    <row r="183" spans="2:11" ht="18.75" customHeight="1">
      <c r="B183" s="100" t="s">
        <v>76</v>
      </c>
      <c r="C183" s="103">
        <v>3380</v>
      </c>
      <c r="D183" s="26"/>
      <c r="E183" s="88"/>
      <c r="F183" s="88"/>
      <c r="G183" s="88"/>
      <c r="H183" s="88"/>
      <c r="I183" s="88"/>
      <c r="J183" s="88"/>
      <c r="K183" s="88"/>
    </row>
    <row r="184" spans="2:11" ht="18.75" customHeight="1">
      <c r="B184" s="100" t="s">
        <v>78</v>
      </c>
      <c r="C184" s="103">
        <v>3399</v>
      </c>
      <c r="D184" s="26"/>
      <c r="E184" s="88"/>
      <c r="F184" s="88"/>
      <c r="G184" s="88"/>
      <c r="H184" s="88"/>
      <c r="I184" s="88"/>
      <c r="J184" s="88"/>
      <c r="K184" s="88"/>
    </row>
    <row r="185" spans="2:11" ht="18.75" customHeight="1">
      <c r="B185" s="100" t="s">
        <v>80</v>
      </c>
      <c r="C185" s="104">
        <v>3300</v>
      </c>
      <c r="D185" s="28">
        <f>ROUND(SUM(D181:D184),2)</f>
        <v>59083</v>
      </c>
      <c r="E185" s="105"/>
      <c r="F185" s="88"/>
      <c r="G185" s="88"/>
      <c r="H185" s="88"/>
      <c r="I185" s="88"/>
      <c r="J185" s="88"/>
      <c r="K185" s="88"/>
    </row>
    <row r="186" spans="2:11" ht="14.25" customHeight="1">
      <c r="B186" s="97" t="s">
        <v>82</v>
      </c>
      <c r="C186" s="102"/>
      <c r="D186" s="106"/>
      <c r="E186" s="88"/>
      <c r="F186" s="88"/>
      <c r="G186" s="88"/>
      <c r="H186" s="88"/>
      <c r="I186" s="88"/>
      <c r="J186" s="88"/>
      <c r="K186" s="88"/>
    </row>
    <row r="187" spans="2:11" ht="18.75" customHeight="1">
      <c r="B187" s="100" t="s">
        <v>96</v>
      </c>
      <c r="C187" s="103">
        <v>3431</v>
      </c>
      <c r="D187" s="26"/>
      <c r="E187" s="88"/>
      <c r="F187" s="88"/>
      <c r="G187" s="88"/>
      <c r="H187" s="88"/>
      <c r="I187" s="88"/>
      <c r="J187" s="88"/>
      <c r="K187" s="88"/>
    </row>
    <row r="188" spans="2:11" ht="18.75" customHeight="1">
      <c r="B188" s="100" t="s">
        <v>98</v>
      </c>
      <c r="C188" s="103">
        <v>3432</v>
      </c>
      <c r="D188" s="26"/>
      <c r="E188" s="88"/>
      <c r="F188" s="88"/>
      <c r="G188" s="88"/>
      <c r="H188" s="88"/>
      <c r="I188" s="88"/>
      <c r="J188" s="88"/>
      <c r="K188" s="88"/>
    </row>
    <row r="189" spans="2:11" ht="18.75" customHeight="1">
      <c r="B189" s="100" t="s">
        <v>100</v>
      </c>
      <c r="C189" s="103">
        <v>3433</v>
      </c>
      <c r="D189" s="26">
        <v>18155.55</v>
      </c>
      <c r="E189" s="88"/>
      <c r="F189" s="88"/>
      <c r="G189" s="88"/>
      <c r="H189" s="88"/>
      <c r="I189" s="88"/>
      <c r="J189" s="88"/>
      <c r="K189" s="88"/>
    </row>
    <row r="190" spans="2:11" ht="18.75" customHeight="1">
      <c r="B190" s="100" t="s">
        <v>102</v>
      </c>
      <c r="C190" s="103">
        <v>3440</v>
      </c>
      <c r="D190" s="26"/>
      <c r="E190" s="88"/>
      <c r="F190" s="88"/>
      <c r="G190" s="88"/>
      <c r="H190" s="88"/>
      <c r="I190" s="88"/>
      <c r="J190" s="88"/>
      <c r="K190" s="88"/>
    </row>
    <row r="191" spans="2:11" ht="18.75" customHeight="1">
      <c r="B191" s="100" t="s">
        <v>242</v>
      </c>
      <c r="C191" s="103">
        <v>3451</v>
      </c>
      <c r="D191" s="26">
        <v>66534</v>
      </c>
      <c r="E191" s="88"/>
      <c r="F191" s="88"/>
      <c r="G191" s="88"/>
      <c r="H191" s="88"/>
      <c r="I191" s="88"/>
      <c r="J191" s="88"/>
      <c r="K191" s="88"/>
    </row>
    <row r="192" spans="2:11" ht="18.75" customHeight="1">
      <c r="B192" s="100" t="s">
        <v>243</v>
      </c>
      <c r="C192" s="103">
        <v>3452</v>
      </c>
      <c r="D192" s="26"/>
      <c r="E192" s="88"/>
      <c r="F192" s="88"/>
      <c r="G192" s="88"/>
      <c r="H192" s="88"/>
      <c r="I192" s="88"/>
      <c r="J192" s="88"/>
      <c r="K192" s="88"/>
    </row>
    <row r="193" spans="2:11" ht="18.75" customHeight="1">
      <c r="B193" s="100" t="s">
        <v>244</v>
      </c>
      <c r="C193" s="103">
        <v>3453</v>
      </c>
      <c r="D193" s="26"/>
      <c r="E193" s="88"/>
      <c r="F193" s="88"/>
      <c r="G193" s="88"/>
      <c r="H193" s="88"/>
      <c r="I193" s="88"/>
      <c r="J193" s="88"/>
      <c r="K193" s="88"/>
    </row>
    <row r="194" spans="2:11" ht="18.75" customHeight="1">
      <c r="B194" s="100" t="s">
        <v>245</v>
      </c>
      <c r="C194" s="103">
        <v>3454</v>
      </c>
      <c r="D194" s="26"/>
      <c r="E194" s="88"/>
      <c r="F194" s="88"/>
      <c r="G194" s="88"/>
      <c r="H194" s="88"/>
      <c r="I194" s="88"/>
      <c r="J194" s="88"/>
      <c r="K194" s="88"/>
    </row>
    <row r="195" spans="2:11" ht="18.75" customHeight="1">
      <c r="B195" s="100" t="s">
        <v>246</v>
      </c>
      <c r="C195" s="103">
        <v>3455</v>
      </c>
      <c r="D195" s="26"/>
      <c r="E195" s="88"/>
      <c r="F195" s="88"/>
      <c r="G195" s="88"/>
      <c r="H195" s="88"/>
      <c r="I195" s="88"/>
      <c r="J195" s="88"/>
      <c r="K195" s="88"/>
    </row>
    <row r="196" spans="2:11" ht="18.75" customHeight="1">
      <c r="B196" s="100" t="s">
        <v>247</v>
      </c>
      <c r="C196" s="103">
        <v>3456</v>
      </c>
      <c r="D196" s="26"/>
      <c r="E196" s="88"/>
      <c r="F196" s="88"/>
      <c r="G196" s="88"/>
      <c r="H196" s="88"/>
      <c r="I196" s="88"/>
      <c r="J196" s="88"/>
      <c r="K196" s="88"/>
    </row>
    <row r="197" spans="2:11" ht="18.75" customHeight="1">
      <c r="B197" s="100" t="s">
        <v>143</v>
      </c>
      <c r="C197" s="103">
        <v>3495</v>
      </c>
      <c r="D197" s="26">
        <v>6797.75</v>
      </c>
      <c r="E197" s="88"/>
      <c r="F197" s="88"/>
      <c r="G197" s="88"/>
      <c r="H197" s="88"/>
      <c r="I197" s="88"/>
      <c r="J197" s="88"/>
      <c r="K197" s="88"/>
    </row>
    <row r="198" spans="2:11" ht="18.75" customHeight="1">
      <c r="B198" s="100" t="s">
        <v>144</v>
      </c>
      <c r="C198" s="103">
        <v>3497</v>
      </c>
      <c r="D198" s="35"/>
      <c r="E198" s="88"/>
      <c r="F198" s="88"/>
      <c r="G198" s="88"/>
      <c r="H198" s="88"/>
      <c r="I198" s="88"/>
      <c r="J198" s="88"/>
      <c r="K198" s="88"/>
    </row>
    <row r="199" spans="2:11" ht="18.75" customHeight="1">
      <c r="B199" s="100" t="s">
        <v>147</v>
      </c>
      <c r="C199" s="104">
        <v>3400</v>
      </c>
      <c r="D199" s="28">
        <f>ROUND(SUM(D187:D198),2)</f>
        <v>91487.3</v>
      </c>
      <c r="E199" s="105"/>
      <c r="F199" s="88"/>
      <c r="G199" s="88"/>
      <c r="H199" s="88"/>
      <c r="I199" s="88"/>
      <c r="J199" s="88"/>
      <c r="K199" s="88"/>
    </row>
    <row r="200" spans="2:11" ht="18.75" customHeight="1">
      <c r="B200" s="107" t="s">
        <v>148</v>
      </c>
      <c r="C200" s="104">
        <v>3000</v>
      </c>
      <c r="D200" s="86">
        <f>ROUND(D166+D179+D185+D199,2)</f>
        <v>5299898.52</v>
      </c>
      <c r="E200" s="105"/>
      <c r="F200" s="88"/>
      <c r="G200" s="88"/>
      <c r="H200" s="88"/>
      <c r="I200" s="88"/>
      <c r="J200" s="88"/>
      <c r="K200" s="88"/>
    </row>
    <row r="201" spans="2:11" ht="12.75">
      <c r="B201" s="108"/>
      <c r="C201" s="88"/>
      <c r="D201" s="88"/>
      <c r="E201" s="88"/>
      <c r="F201" s="88"/>
      <c r="G201" s="88"/>
      <c r="H201" s="88"/>
      <c r="I201" s="88"/>
      <c r="J201" s="88"/>
      <c r="K201" s="88"/>
    </row>
    <row r="202" spans="2:11" ht="12.75">
      <c r="B202" s="108" t="s">
        <v>189</v>
      </c>
      <c r="C202" s="88"/>
      <c r="D202" s="88"/>
      <c r="E202" s="88"/>
      <c r="F202" s="88"/>
      <c r="G202" s="88"/>
      <c r="H202" s="88"/>
      <c r="I202" s="88"/>
      <c r="J202" s="88"/>
      <c r="K202" s="88"/>
    </row>
    <row r="203" spans="2:11" ht="12.75">
      <c r="B203" s="88"/>
      <c r="C203" s="88"/>
      <c r="D203" s="88"/>
      <c r="E203" s="88"/>
      <c r="F203" s="88"/>
      <c r="G203" s="88"/>
      <c r="H203" s="88"/>
      <c r="I203" s="88"/>
      <c r="J203" s="88"/>
      <c r="K203" s="88"/>
    </row>
    <row r="204" spans="2:11" ht="12.75">
      <c r="B204" s="88"/>
      <c r="C204" s="88"/>
      <c r="D204" s="88"/>
      <c r="E204" s="88"/>
      <c r="F204" s="88"/>
      <c r="G204" s="88"/>
      <c r="H204" s="88"/>
      <c r="I204" s="88"/>
      <c r="J204" s="88"/>
      <c r="K204" s="88"/>
    </row>
    <row r="205" spans="1:11" ht="12.75">
      <c r="A205" s="1" t="s">
        <v>248</v>
      </c>
      <c r="B205" s="2" t="str">
        <f>$B$1</f>
        <v>DISTRICT SCHOOL BOARD OF OKEECHOBEE COUNTY</v>
      </c>
      <c r="C205" s="88"/>
      <c r="E205" s="88"/>
      <c r="F205" s="88"/>
      <c r="G205" s="88"/>
      <c r="H205" s="88"/>
      <c r="I205" s="88"/>
      <c r="J205" s="88"/>
      <c r="K205" s="88"/>
    </row>
    <row r="206" spans="2:11" ht="12.75">
      <c r="B206" s="89" t="s">
        <v>249</v>
      </c>
      <c r="C206" s="88"/>
      <c r="E206" s="88"/>
      <c r="F206" s="88"/>
      <c r="G206" s="88"/>
      <c r="H206" s="88"/>
      <c r="I206" s="88"/>
      <c r="J206" s="88"/>
      <c r="K206" s="88"/>
    </row>
    <row r="207" spans="2:11" ht="12.75">
      <c r="B207" s="89" t="s">
        <v>224</v>
      </c>
      <c r="C207" s="88"/>
      <c r="D207" s="91" t="s">
        <v>225</v>
      </c>
      <c r="E207" s="88"/>
      <c r="F207" s="88"/>
      <c r="G207" s="88"/>
      <c r="H207" s="88"/>
      <c r="I207" s="88"/>
      <c r="J207" s="88"/>
      <c r="K207" s="88"/>
    </row>
    <row r="208" spans="2:11" ht="12.75">
      <c r="B208" s="89" t="s">
        <v>250</v>
      </c>
      <c r="C208" s="88"/>
      <c r="D208" s="92" t="s">
        <v>251</v>
      </c>
      <c r="E208" s="88"/>
      <c r="F208" s="88"/>
      <c r="G208" s="88"/>
      <c r="H208" s="88"/>
      <c r="I208" s="88"/>
      <c r="J208" s="88"/>
      <c r="K208" s="88"/>
    </row>
    <row r="209" spans="2:11" ht="12.75">
      <c r="B209" s="52" t="str">
        <f>B4</f>
        <v>For the Fiscal Year Ended June 30, 2022</v>
      </c>
      <c r="C209" s="88"/>
      <c r="D209" s="93" t="s">
        <v>228</v>
      </c>
      <c r="E209" s="88"/>
      <c r="F209" s="88"/>
      <c r="G209" s="88"/>
      <c r="H209" s="88"/>
      <c r="I209" s="88"/>
      <c r="J209" s="88"/>
      <c r="K209" s="88"/>
    </row>
    <row r="210" spans="2:11" ht="25.5">
      <c r="B210" s="94" t="s">
        <v>252</v>
      </c>
      <c r="C210" s="95" t="s">
        <v>12</v>
      </c>
      <c r="D210" s="109"/>
      <c r="E210" s="88"/>
      <c r="F210" s="88"/>
      <c r="G210" s="88"/>
      <c r="H210" s="88"/>
      <c r="I210" s="88"/>
      <c r="J210" s="88"/>
      <c r="K210" s="88"/>
    </row>
    <row r="211" spans="2:11" ht="18.75" customHeight="1">
      <c r="B211" s="110" t="s">
        <v>155</v>
      </c>
      <c r="C211" s="103">
        <v>100</v>
      </c>
      <c r="D211" s="26">
        <v>1194745.97</v>
      </c>
      <c r="E211" s="88"/>
      <c r="F211" s="88"/>
      <c r="G211" s="88"/>
      <c r="H211" s="88"/>
      <c r="I211" s="88"/>
      <c r="J211" s="88"/>
      <c r="K211" s="88"/>
    </row>
    <row r="212" spans="2:11" ht="18.75" customHeight="1">
      <c r="B212" s="110" t="s">
        <v>253</v>
      </c>
      <c r="C212" s="103">
        <v>200</v>
      </c>
      <c r="D212" s="26">
        <v>615124.59</v>
      </c>
      <c r="E212" s="88"/>
      <c r="F212" s="105"/>
      <c r="G212" s="88"/>
      <c r="H212" s="88"/>
      <c r="I212" s="88"/>
      <c r="J212" s="88"/>
      <c r="K212" s="88"/>
    </row>
    <row r="213" spans="2:11" ht="18.75" customHeight="1">
      <c r="B213" s="110" t="s">
        <v>254</v>
      </c>
      <c r="C213" s="103">
        <v>300</v>
      </c>
      <c r="D213" s="26">
        <v>115177.76</v>
      </c>
      <c r="E213" s="88"/>
      <c r="F213" s="105"/>
      <c r="G213" s="88"/>
      <c r="H213" s="88"/>
      <c r="I213" s="88"/>
      <c r="J213" s="88"/>
      <c r="K213" s="88"/>
    </row>
    <row r="214" spans="2:11" ht="18.75" customHeight="1">
      <c r="B214" s="110" t="s">
        <v>255</v>
      </c>
      <c r="C214" s="103">
        <v>400</v>
      </c>
      <c r="D214" s="26">
        <v>1097.99</v>
      </c>
      <c r="E214" s="88"/>
      <c r="F214" s="105"/>
      <c r="G214" s="88"/>
      <c r="H214" s="88"/>
      <c r="I214" s="88"/>
      <c r="J214" s="88"/>
      <c r="K214" s="88"/>
    </row>
    <row r="215" spans="2:11" ht="18.75" customHeight="1">
      <c r="B215" s="110" t="s">
        <v>256</v>
      </c>
      <c r="C215" s="103">
        <v>500</v>
      </c>
      <c r="D215" s="26">
        <v>2148974.25</v>
      </c>
      <c r="E215" s="88"/>
      <c r="F215" s="105"/>
      <c r="G215" s="88"/>
      <c r="H215" s="88"/>
      <c r="I215" s="88"/>
      <c r="J215" s="88"/>
      <c r="K215" s="88"/>
    </row>
    <row r="216" spans="2:11" ht="18.75" customHeight="1">
      <c r="B216" s="110" t="s">
        <v>257</v>
      </c>
      <c r="C216" s="103">
        <v>600</v>
      </c>
      <c r="D216" s="26">
        <f>98115.63-94887.34</f>
        <v>3228.290000000008</v>
      </c>
      <c r="E216" s="88"/>
      <c r="F216" s="105"/>
      <c r="G216" s="88"/>
      <c r="H216" s="88"/>
      <c r="I216" s="88"/>
      <c r="J216" s="88"/>
      <c r="K216" s="88"/>
    </row>
    <row r="217" spans="2:11" ht="18.75" customHeight="1">
      <c r="B217" s="110" t="s">
        <v>161</v>
      </c>
      <c r="C217" s="103">
        <v>700</v>
      </c>
      <c r="D217" s="26">
        <v>129772.5</v>
      </c>
      <c r="E217" s="88"/>
      <c r="F217" s="105"/>
      <c r="G217" s="88"/>
      <c r="H217" s="88"/>
      <c r="I217" s="88"/>
      <c r="J217" s="88"/>
      <c r="K217" s="88"/>
    </row>
    <row r="218" spans="2:11" ht="18.75" customHeight="1">
      <c r="B218" s="110" t="s">
        <v>258</v>
      </c>
      <c r="C218" s="103">
        <v>600</v>
      </c>
      <c r="D218" s="26">
        <v>94887.34</v>
      </c>
      <c r="E218" s="90">
        <v>9300</v>
      </c>
      <c r="F218" s="111" t="s">
        <v>259</v>
      </c>
      <c r="G218" s="88"/>
      <c r="H218" s="88"/>
      <c r="I218" s="88"/>
      <c r="J218" s="88"/>
      <c r="K218" s="88"/>
    </row>
    <row r="219" spans="2:11" ht="18.75" customHeight="1">
      <c r="B219" s="107" t="s">
        <v>187</v>
      </c>
      <c r="C219" s="104"/>
      <c r="D219" s="86">
        <f>ROUND(SUM(D211:D218),2)</f>
        <v>4303008.69</v>
      </c>
      <c r="E219" s="88"/>
      <c r="F219" s="88"/>
      <c r="G219" s="88"/>
      <c r="H219" s="88"/>
      <c r="I219" s="88"/>
      <c r="J219" s="88"/>
      <c r="K219" s="88"/>
    </row>
    <row r="220" spans="2:11" ht="18.75" customHeight="1">
      <c r="B220" s="107" t="s">
        <v>188</v>
      </c>
      <c r="C220" s="104"/>
      <c r="D220" s="86">
        <f>ROUND(D200-D219,2)</f>
        <v>996889.83</v>
      </c>
      <c r="E220" s="88"/>
      <c r="F220" s="88"/>
      <c r="G220" s="88"/>
      <c r="H220" s="88"/>
      <c r="I220" s="88"/>
      <c r="J220" s="88"/>
      <c r="K220" s="88"/>
    </row>
    <row r="221" spans="2:11" ht="30" customHeight="1">
      <c r="B221" s="112" t="s">
        <v>194</v>
      </c>
      <c r="C221" s="113"/>
      <c r="D221" s="86"/>
      <c r="E221" s="88"/>
      <c r="F221" s="105"/>
      <c r="G221" s="88"/>
      <c r="H221" s="88"/>
      <c r="I221" s="88"/>
      <c r="J221" s="88"/>
      <c r="K221" s="88"/>
    </row>
    <row r="222" spans="2:11" ht="18.75" customHeight="1">
      <c r="B222" s="110" t="s">
        <v>195</v>
      </c>
      <c r="C222" s="103">
        <v>3720</v>
      </c>
      <c r="D222" s="45"/>
      <c r="E222" s="88"/>
      <c r="F222" s="105"/>
      <c r="G222" s="88"/>
      <c r="H222" s="88"/>
      <c r="I222" s="88"/>
      <c r="J222" s="88"/>
      <c r="K222" s="88"/>
    </row>
    <row r="223" spans="2:11" ht="18.75" customHeight="1">
      <c r="B223" s="110" t="s">
        <v>260</v>
      </c>
      <c r="C223" s="103">
        <v>3730</v>
      </c>
      <c r="D223" s="45"/>
      <c r="E223" s="88"/>
      <c r="F223" s="88"/>
      <c r="G223" s="88"/>
      <c r="H223" s="88"/>
      <c r="I223" s="88"/>
      <c r="J223" s="88"/>
      <c r="K223" s="88"/>
    </row>
    <row r="224" spans="2:11" ht="18.75" customHeight="1">
      <c r="B224" s="110" t="s">
        <v>197</v>
      </c>
      <c r="C224" s="103">
        <v>3740</v>
      </c>
      <c r="D224" s="45"/>
      <c r="E224" s="88"/>
      <c r="F224" s="88"/>
      <c r="G224" s="88"/>
      <c r="H224" s="88"/>
      <c r="I224" s="88"/>
      <c r="J224" s="88"/>
      <c r="K224" s="88"/>
    </row>
    <row r="225" spans="2:11" ht="14.25" customHeight="1">
      <c r="B225" s="97" t="s">
        <v>198</v>
      </c>
      <c r="C225" s="102"/>
      <c r="D225" s="106"/>
      <c r="E225" s="88"/>
      <c r="F225" s="105"/>
      <c r="G225" s="88"/>
      <c r="H225" s="88"/>
      <c r="I225" s="88"/>
      <c r="J225" s="88"/>
      <c r="K225" s="88"/>
    </row>
    <row r="226" spans="2:11" ht="18.75" customHeight="1">
      <c r="B226" s="100" t="s">
        <v>261</v>
      </c>
      <c r="C226" s="103">
        <v>3610</v>
      </c>
      <c r="D226" s="26"/>
      <c r="E226" s="88"/>
      <c r="F226" s="105"/>
      <c r="G226" s="88"/>
      <c r="H226" s="88"/>
      <c r="I226" s="88"/>
      <c r="J226" s="88"/>
      <c r="K226" s="88"/>
    </row>
    <row r="227" spans="2:11" ht="18.75" customHeight="1">
      <c r="B227" s="100" t="s">
        <v>199</v>
      </c>
      <c r="C227" s="103">
        <v>3620</v>
      </c>
      <c r="D227" s="26"/>
      <c r="E227" s="88"/>
      <c r="F227" s="105"/>
      <c r="G227" s="88"/>
      <c r="H227" s="88"/>
      <c r="I227" s="88"/>
      <c r="J227" s="88"/>
      <c r="K227" s="88"/>
    </row>
    <row r="228" spans="2:11" ht="18.75" customHeight="1">
      <c r="B228" s="100" t="s">
        <v>200</v>
      </c>
      <c r="C228" s="103">
        <v>3630</v>
      </c>
      <c r="D228" s="26"/>
      <c r="E228" s="88"/>
      <c r="F228" s="105"/>
      <c r="G228" s="88"/>
      <c r="H228" s="88"/>
      <c r="I228" s="88"/>
      <c r="J228" s="88"/>
      <c r="K228" s="88"/>
    </row>
    <row r="229" spans="2:11" ht="18.75" customHeight="1">
      <c r="B229" s="100" t="s">
        <v>262</v>
      </c>
      <c r="C229" s="103">
        <v>3650</v>
      </c>
      <c r="D229" s="35"/>
      <c r="E229" s="88"/>
      <c r="F229" s="105"/>
      <c r="G229" s="88"/>
      <c r="H229" s="88"/>
      <c r="I229" s="88"/>
      <c r="J229" s="88"/>
      <c r="K229" s="88"/>
    </row>
    <row r="230" spans="2:11" ht="18.75" customHeight="1">
      <c r="B230" s="100" t="s">
        <v>202</v>
      </c>
      <c r="C230" s="103">
        <v>3660</v>
      </c>
      <c r="D230" s="35"/>
      <c r="E230" s="88"/>
      <c r="F230" s="105"/>
      <c r="G230" s="88"/>
      <c r="H230" s="88"/>
      <c r="I230" s="88"/>
      <c r="J230" s="88"/>
      <c r="K230" s="88"/>
    </row>
    <row r="231" spans="2:11" ht="18.75" customHeight="1">
      <c r="B231" s="100" t="s">
        <v>203</v>
      </c>
      <c r="C231" s="103">
        <v>3670</v>
      </c>
      <c r="D231" s="45"/>
      <c r="E231" s="88"/>
      <c r="F231" s="105"/>
      <c r="G231" s="88"/>
      <c r="H231" s="88"/>
      <c r="I231" s="88"/>
      <c r="J231" s="88"/>
      <c r="K231" s="88"/>
    </row>
    <row r="232" spans="2:11" ht="18.75" customHeight="1">
      <c r="B232" s="100" t="s">
        <v>204</v>
      </c>
      <c r="C232" s="103">
        <v>3690</v>
      </c>
      <c r="D232" s="45"/>
      <c r="E232" s="88"/>
      <c r="F232" s="105"/>
      <c r="G232" s="88"/>
      <c r="H232" s="88"/>
      <c r="I232" s="88"/>
      <c r="J232" s="88"/>
      <c r="K232" s="88"/>
    </row>
    <row r="233" spans="2:11" ht="18.75" customHeight="1">
      <c r="B233" s="100" t="s">
        <v>205</v>
      </c>
      <c r="C233" s="104">
        <v>3600</v>
      </c>
      <c r="D233" s="86">
        <f>ROUND(SUM(D226:D232),2)</f>
        <v>0</v>
      </c>
      <c r="E233" s="88"/>
      <c r="F233" s="105"/>
      <c r="G233" s="88"/>
      <c r="H233" s="88"/>
      <c r="I233" s="88"/>
      <c r="J233" s="88"/>
      <c r="K233" s="88"/>
    </row>
    <row r="234" spans="2:11" ht="14.25" customHeight="1">
      <c r="B234" s="97" t="s">
        <v>206</v>
      </c>
      <c r="C234" s="102"/>
      <c r="D234" s="106"/>
      <c r="E234" s="88"/>
      <c r="F234" s="88"/>
      <c r="G234" s="88"/>
      <c r="H234" s="88"/>
      <c r="I234" s="88"/>
      <c r="J234" s="88"/>
      <c r="K234" s="88"/>
    </row>
    <row r="235" spans="2:11" ht="18.75" customHeight="1">
      <c r="B235" s="100" t="s">
        <v>263</v>
      </c>
      <c r="C235" s="103">
        <v>910</v>
      </c>
      <c r="D235" s="26"/>
      <c r="E235" s="88"/>
      <c r="F235" s="105"/>
      <c r="G235" s="88"/>
      <c r="H235" s="88"/>
      <c r="I235" s="88"/>
      <c r="J235" s="88"/>
      <c r="K235" s="88"/>
    </row>
    <row r="236" spans="2:11" ht="18.75" customHeight="1">
      <c r="B236" s="100" t="s">
        <v>207</v>
      </c>
      <c r="C236" s="103">
        <v>920</v>
      </c>
      <c r="D236" s="26"/>
      <c r="E236" s="88"/>
      <c r="F236" s="105"/>
      <c r="G236" s="88"/>
      <c r="H236" s="88"/>
      <c r="I236" s="88"/>
      <c r="J236" s="88"/>
      <c r="K236" s="88"/>
    </row>
    <row r="237" spans="2:11" ht="18.75" customHeight="1">
      <c r="B237" s="100" t="s">
        <v>208</v>
      </c>
      <c r="C237" s="103">
        <v>930</v>
      </c>
      <c r="D237" s="26"/>
      <c r="E237" s="88"/>
      <c r="F237" s="105"/>
      <c r="G237" s="88"/>
      <c r="H237" s="88"/>
      <c r="I237" s="88"/>
      <c r="J237" s="88"/>
      <c r="K237" s="88"/>
    </row>
    <row r="238" spans="2:11" ht="18.75" customHeight="1">
      <c r="B238" s="100" t="s">
        <v>262</v>
      </c>
      <c r="C238" s="103">
        <v>950</v>
      </c>
      <c r="D238" s="35"/>
      <c r="E238" s="88"/>
      <c r="F238" s="105"/>
      <c r="G238" s="88"/>
      <c r="H238" s="88"/>
      <c r="I238" s="88"/>
      <c r="J238" s="88"/>
      <c r="K238" s="88"/>
    </row>
    <row r="239" spans="2:11" ht="18.75" customHeight="1">
      <c r="B239" s="100" t="s">
        <v>210</v>
      </c>
      <c r="C239" s="103">
        <v>960</v>
      </c>
      <c r="D239" s="45"/>
      <c r="E239" s="88"/>
      <c r="F239" s="105"/>
      <c r="G239" s="88"/>
      <c r="H239" s="88"/>
      <c r="I239" s="88"/>
      <c r="J239" s="88"/>
      <c r="K239" s="88"/>
    </row>
    <row r="240" spans="2:11" ht="18.75" customHeight="1">
      <c r="B240" s="100" t="s">
        <v>211</v>
      </c>
      <c r="C240" s="103">
        <v>970</v>
      </c>
      <c r="D240" s="45"/>
      <c r="E240" s="88"/>
      <c r="F240" s="105"/>
      <c r="G240" s="88"/>
      <c r="H240" s="88"/>
      <c r="I240" s="88"/>
      <c r="J240" s="88"/>
      <c r="K240" s="88"/>
    </row>
    <row r="241" spans="2:11" ht="18.75" customHeight="1">
      <c r="B241" s="100" t="s">
        <v>212</v>
      </c>
      <c r="C241" s="103">
        <v>990</v>
      </c>
      <c r="D241" s="35"/>
      <c r="E241" s="88"/>
      <c r="F241" s="105"/>
      <c r="G241" s="88"/>
      <c r="H241" s="88"/>
      <c r="I241" s="88"/>
      <c r="J241" s="88"/>
      <c r="K241" s="88"/>
    </row>
    <row r="242" spans="2:11" ht="18.75" customHeight="1">
      <c r="B242" s="100" t="s">
        <v>213</v>
      </c>
      <c r="C242" s="104">
        <v>9700</v>
      </c>
      <c r="D242" s="86">
        <f>ROUND(SUM(D235:D241),2)</f>
        <v>0</v>
      </c>
      <c r="E242" s="88"/>
      <c r="F242" s="105"/>
      <c r="G242" s="88"/>
      <c r="H242" s="88"/>
      <c r="I242" s="88"/>
      <c r="J242" s="88"/>
      <c r="K242" s="88"/>
    </row>
    <row r="243" spans="2:11" ht="18.75" customHeight="1">
      <c r="B243" s="107" t="s">
        <v>214</v>
      </c>
      <c r="C243" s="104"/>
      <c r="D243" s="86">
        <f>ROUND(SUM(D222:D224)+D233+D242,2)</f>
        <v>0</v>
      </c>
      <c r="E243" s="88"/>
      <c r="F243" s="88"/>
      <c r="G243" s="88"/>
      <c r="H243" s="88"/>
      <c r="I243" s="88"/>
      <c r="J243" s="88"/>
      <c r="K243" s="88"/>
    </row>
    <row r="244" spans="2:11" ht="18.75" customHeight="1">
      <c r="B244" s="107" t="s">
        <v>264</v>
      </c>
      <c r="C244" s="104"/>
      <c r="D244" s="86">
        <f>ROUND(D220+D243,2)</f>
        <v>996889.83</v>
      </c>
      <c r="E244" s="88"/>
      <c r="F244" s="88"/>
      <c r="G244" s="88"/>
      <c r="H244" s="88"/>
      <c r="I244" s="88"/>
      <c r="J244" s="88"/>
      <c r="K244" s="88"/>
    </row>
    <row r="245" spans="2:11" ht="18.75" customHeight="1">
      <c r="B245" s="74" t="str">
        <f>B146</f>
        <v>Fund Balance, July 1, 2021</v>
      </c>
      <c r="C245" s="75">
        <v>2800</v>
      </c>
      <c r="D245" s="45">
        <v>1670417.61</v>
      </c>
      <c r="E245" s="88"/>
      <c r="F245" s="105"/>
      <c r="G245" s="88"/>
      <c r="H245" s="88"/>
      <c r="I245" s="88"/>
      <c r="J245" s="88"/>
      <c r="K245" s="88"/>
    </row>
    <row r="246" spans="2:11" ht="18.75" customHeight="1">
      <c r="B246" s="74" t="s">
        <v>216</v>
      </c>
      <c r="C246" s="75">
        <v>2891</v>
      </c>
      <c r="D246" s="45"/>
      <c r="E246" s="88"/>
      <c r="F246" s="105"/>
      <c r="G246" s="88"/>
      <c r="H246" s="88"/>
      <c r="I246" s="88"/>
      <c r="J246" s="88"/>
      <c r="K246" s="88"/>
    </row>
    <row r="247" spans="2:11" ht="14.25" customHeight="1">
      <c r="B247" s="82" t="s">
        <v>217</v>
      </c>
      <c r="C247" s="83"/>
      <c r="D247" s="44"/>
      <c r="E247" s="88"/>
      <c r="F247" s="105"/>
      <c r="G247" s="88"/>
      <c r="H247" s="88"/>
      <c r="I247" s="88"/>
      <c r="J247" s="88"/>
      <c r="K247" s="88"/>
    </row>
    <row r="248" spans="2:11" ht="18.75" customHeight="1">
      <c r="B248" s="60" t="s">
        <v>218</v>
      </c>
      <c r="C248" s="84">
        <v>2710</v>
      </c>
      <c r="D248" s="45">
        <v>132824.44</v>
      </c>
      <c r="E248" s="88"/>
      <c r="F248" s="105"/>
      <c r="G248" s="88"/>
      <c r="H248" s="88"/>
      <c r="I248" s="88"/>
      <c r="J248" s="88"/>
      <c r="K248" s="88"/>
    </row>
    <row r="249" spans="2:11" ht="18.75" customHeight="1">
      <c r="B249" s="24" t="s">
        <v>219</v>
      </c>
      <c r="C249" s="75">
        <v>2720</v>
      </c>
      <c r="D249" s="26">
        <v>2534483</v>
      </c>
      <c r="E249" s="88"/>
      <c r="F249" s="105"/>
      <c r="G249" s="88"/>
      <c r="H249" s="88"/>
      <c r="I249" s="88"/>
      <c r="J249" s="88"/>
      <c r="K249" s="88"/>
    </row>
    <row r="250" spans="2:11" ht="18.75" customHeight="1">
      <c r="B250" s="24" t="s">
        <v>220</v>
      </c>
      <c r="C250" s="75">
        <v>2730</v>
      </c>
      <c r="D250" s="26"/>
      <c r="E250" s="88"/>
      <c r="F250" s="105"/>
      <c r="G250" s="88"/>
      <c r="H250" s="88"/>
      <c r="I250" s="88"/>
      <c r="J250" s="88"/>
      <c r="K250" s="88"/>
    </row>
    <row r="251" spans="2:11" ht="18.75" customHeight="1">
      <c r="B251" s="24" t="s">
        <v>221</v>
      </c>
      <c r="C251" s="75">
        <v>2740</v>
      </c>
      <c r="D251" s="26"/>
      <c r="E251" s="88"/>
      <c r="F251" s="105"/>
      <c r="G251" s="88"/>
      <c r="H251" s="88"/>
      <c r="I251" s="88"/>
      <c r="J251" s="88"/>
      <c r="K251" s="88"/>
    </row>
    <row r="252" spans="2:11" ht="18.75" customHeight="1">
      <c r="B252" s="24" t="s">
        <v>222</v>
      </c>
      <c r="C252" s="75">
        <v>2750</v>
      </c>
      <c r="D252" s="35"/>
      <c r="E252" s="88"/>
      <c r="F252" s="105"/>
      <c r="G252" s="88"/>
      <c r="H252" s="88"/>
      <c r="I252" s="88"/>
      <c r="J252" s="88"/>
      <c r="K252" s="88"/>
    </row>
    <row r="253" spans="2:11" ht="18.75" customHeight="1">
      <c r="B253" s="85" t="str">
        <f>B154</f>
        <v>Total Fund Balances, June 30, 2022</v>
      </c>
      <c r="C253" s="33">
        <v>2700</v>
      </c>
      <c r="D253" s="114">
        <f>ROUND(SUM(D248:D252),2)</f>
        <v>2667307.44</v>
      </c>
      <c r="E253" s="88"/>
      <c r="F253" s="105"/>
      <c r="G253" s="88"/>
      <c r="H253" s="88"/>
      <c r="I253" s="88"/>
      <c r="J253" s="88"/>
      <c r="K253" s="88"/>
    </row>
    <row r="254" spans="2:11" ht="12.75">
      <c r="B254" s="88"/>
      <c r="C254" s="88"/>
      <c r="D254" s="115"/>
      <c r="E254" s="88"/>
      <c r="F254" s="105"/>
      <c r="G254" s="88"/>
      <c r="H254" s="88"/>
      <c r="I254" s="88"/>
      <c r="J254" s="88"/>
      <c r="K254" s="88"/>
    </row>
    <row r="255" spans="2:11" ht="12.75">
      <c r="B255" s="108" t="s">
        <v>265</v>
      </c>
      <c r="C255" s="88"/>
      <c r="D255" s="88"/>
      <c r="E255" s="88"/>
      <c r="F255" s="88"/>
      <c r="G255" s="88"/>
      <c r="H255" s="88"/>
      <c r="I255" s="88"/>
      <c r="J255" s="88"/>
      <c r="K255" s="88"/>
    </row>
    <row r="256" spans="2:11" ht="12.75">
      <c r="B256" s="88"/>
      <c r="C256" s="88"/>
      <c r="D256" s="88"/>
      <c r="E256" s="88"/>
      <c r="F256" s="88"/>
      <c r="G256" s="88"/>
      <c r="H256" s="88"/>
      <c r="I256" s="88"/>
      <c r="J256" s="88"/>
      <c r="K256" s="88"/>
    </row>
    <row r="257" spans="2:11" ht="12.75">
      <c r="B257" s="88"/>
      <c r="C257" s="88"/>
      <c r="D257" s="88"/>
      <c r="E257" s="88"/>
      <c r="F257" s="88"/>
      <c r="G257" s="88"/>
      <c r="H257" s="88"/>
      <c r="I257" s="88"/>
      <c r="J257" s="88"/>
      <c r="K257" s="88"/>
    </row>
    <row r="258" spans="1:11" ht="12.75">
      <c r="A258" s="1" t="s">
        <v>266</v>
      </c>
      <c r="B258" s="2" t="str">
        <f>$B$1</f>
        <v>DISTRICT SCHOOL BOARD OF OKEECHOBEE COUNTY</v>
      </c>
      <c r="C258" s="88"/>
      <c r="E258" s="88"/>
      <c r="F258" s="88"/>
      <c r="G258" s="88"/>
      <c r="H258" s="88"/>
      <c r="I258" s="88"/>
      <c r="J258" s="88"/>
      <c r="K258" s="88"/>
    </row>
    <row r="259" spans="2:11" ht="12.75">
      <c r="B259" s="89" t="s">
        <v>191</v>
      </c>
      <c r="C259" s="88"/>
      <c r="E259" s="88"/>
      <c r="F259" s="88"/>
      <c r="G259" s="88"/>
      <c r="H259" s="88"/>
      <c r="I259" s="88"/>
      <c r="J259" s="88"/>
      <c r="K259" s="88"/>
    </row>
    <row r="260" spans="2:11" ht="12.75">
      <c r="B260" s="89" t="s">
        <v>224</v>
      </c>
      <c r="C260" s="88"/>
      <c r="D260" s="92" t="s">
        <v>267</v>
      </c>
      <c r="E260" s="88"/>
      <c r="F260" s="88"/>
      <c r="G260" s="88"/>
      <c r="H260" s="88"/>
      <c r="I260" s="88"/>
      <c r="J260" s="88"/>
      <c r="K260" s="88"/>
    </row>
    <row r="261" spans="2:11" ht="12.75">
      <c r="B261" s="89" t="s">
        <v>268</v>
      </c>
      <c r="C261" s="88"/>
      <c r="D261" s="92" t="s">
        <v>269</v>
      </c>
      <c r="E261" s="88"/>
      <c r="F261" s="88"/>
      <c r="G261" s="88"/>
      <c r="H261" s="88"/>
      <c r="I261" s="88"/>
      <c r="J261" s="88"/>
      <c r="K261" s="88"/>
    </row>
    <row r="262" spans="2:11" ht="12.75">
      <c r="B262" s="52" t="str">
        <f>B4</f>
        <v>For the Fiscal Year Ended June 30, 2022</v>
      </c>
      <c r="C262" s="88"/>
      <c r="D262" s="93" t="s">
        <v>270</v>
      </c>
      <c r="E262" s="88"/>
      <c r="F262" s="90"/>
      <c r="G262" s="88"/>
      <c r="H262" s="88"/>
      <c r="I262" s="88"/>
      <c r="J262" s="88"/>
      <c r="K262" s="88"/>
    </row>
    <row r="263" spans="2:11" ht="25.5">
      <c r="B263" s="94" t="s">
        <v>11</v>
      </c>
      <c r="C263" s="95" t="s">
        <v>12</v>
      </c>
      <c r="D263" s="109"/>
      <c r="E263" s="88"/>
      <c r="F263" s="88"/>
      <c r="G263" s="88"/>
      <c r="H263" s="88"/>
      <c r="I263" s="88"/>
      <c r="J263" s="88"/>
      <c r="K263" s="88"/>
    </row>
    <row r="264" spans="2:11" ht="14.25" customHeight="1">
      <c r="B264" s="97" t="s">
        <v>14</v>
      </c>
      <c r="C264" s="116"/>
      <c r="D264" s="99"/>
      <c r="E264" s="88"/>
      <c r="F264" s="88"/>
      <c r="G264" s="88"/>
      <c r="H264" s="88"/>
      <c r="I264" s="88"/>
      <c r="J264" s="88"/>
      <c r="K264" s="88"/>
    </row>
    <row r="265" spans="2:11" ht="18.75" customHeight="1">
      <c r="B265" s="117" t="s">
        <v>271</v>
      </c>
      <c r="C265" s="118">
        <v>3130</v>
      </c>
      <c r="D265" s="45"/>
      <c r="E265" s="88"/>
      <c r="F265" s="88"/>
      <c r="G265" s="88"/>
      <c r="H265" s="88"/>
      <c r="I265" s="88"/>
      <c r="J265" s="88"/>
      <c r="K265" s="88"/>
    </row>
    <row r="266" spans="2:11" ht="18.75" customHeight="1">
      <c r="B266" s="119" t="s">
        <v>272</v>
      </c>
      <c r="C266" s="113">
        <v>3170</v>
      </c>
      <c r="D266" s="45"/>
      <c r="E266" s="88"/>
      <c r="F266" s="88"/>
      <c r="G266" s="88"/>
      <c r="H266" s="88"/>
      <c r="I266" s="88"/>
      <c r="J266" s="88"/>
      <c r="K266" s="88"/>
    </row>
    <row r="267" spans="2:11" ht="18.75" customHeight="1">
      <c r="B267" s="100" t="s">
        <v>273</v>
      </c>
      <c r="C267" s="103">
        <v>3180</v>
      </c>
      <c r="D267" s="26"/>
      <c r="E267" s="88"/>
      <c r="F267" s="88"/>
      <c r="G267" s="88"/>
      <c r="H267" s="88"/>
      <c r="I267" s="88"/>
      <c r="J267" s="88"/>
      <c r="K267" s="88"/>
    </row>
    <row r="268" spans="2:11" ht="18.75" customHeight="1">
      <c r="B268" s="100" t="s">
        <v>18</v>
      </c>
      <c r="C268" s="103">
        <v>3191</v>
      </c>
      <c r="D268" s="26"/>
      <c r="E268" s="88"/>
      <c r="F268" s="88"/>
      <c r="G268" s="88"/>
      <c r="H268" s="88"/>
      <c r="I268" s="88"/>
      <c r="J268" s="88"/>
      <c r="K268" s="88"/>
    </row>
    <row r="269" spans="2:11" ht="18.75" customHeight="1">
      <c r="B269" s="100" t="s">
        <v>274</v>
      </c>
      <c r="C269" s="103">
        <v>3192</v>
      </c>
      <c r="D269" s="26"/>
      <c r="E269" s="88"/>
      <c r="F269" s="88"/>
      <c r="G269" s="88"/>
      <c r="H269" s="88"/>
      <c r="I269" s="88"/>
      <c r="J269" s="88"/>
      <c r="K269" s="88"/>
    </row>
    <row r="270" spans="2:11" ht="18.75" customHeight="1">
      <c r="B270" s="100" t="s">
        <v>20</v>
      </c>
      <c r="C270" s="103">
        <v>3199</v>
      </c>
      <c r="D270" s="26"/>
      <c r="E270" s="88"/>
      <c r="F270" s="88"/>
      <c r="G270" s="88"/>
      <c r="H270" s="88"/>
      <c r="I270" s="88"/>
      <c r="J270" s="88"/>
      <c r="K270" s="88"/>
    </row>
    <row r="271" spans="2:11" ht="18.75" customHeight="1">
      <c r="B271" s="100" t="s">
        <v>22</v>
      </c>
      <c r="C271" s="104">
        <v>3100</v>
      </c>
      <c r="D271" s="86">
        <f>ROUND(SUM(D265:D270),2)</f>
        <v>0</v>
      </c>
      <c r="E271" s="88"/>
      <c r="F271" s="88"/>
      <c r="G271" s="88"/>
      <c r="H271" s="88"/>
      <c r="I271" s="88"/>
      <c r="J271" s="88"/>
      <c r="K271" s="88"/>
    </row>
    <row r="272" spans="2:11" ht="14.25" customHeight="1">
      <c r="B272" s="97" t="s">
        <v>24</v>
      </c>
      <c r="C272" s="102"/>
      <c r="D272" s="106"/>
      <c r="E272" s="88"/>
      <c r="F272" s="88"/>
      <c r="G272" s="88"/>
      <c r="H272" s="88"/>
      <c r="I272" s="88"/>
      <c r="J272" s="88"/>
      <c r="K272" s="88"/>
    </row>
    <row r="273" spans="2:11" ht="18.75" customHeight="1">
      <c r="B273" s="100" t="s">
        <v>275</v>
      </c>
      <c r="C273" s="103">
        <v>3201</v>
      </c>
      <c r="D273" s="26">
        <v>175429.95</v>
      </c>
      <c r="E273" s="105"/>
      <c r="F273" s="88"/>
      <c r="G273" s="88"/>
      <c r="H273" s="88"/>
      <c r="I273" s="88"/>
      <c r="J273" s="88"/>
      <c r="K273" s="88"/>
    </row>
    <row r="274" spans="2:11" ht="18.75" customHeight="1">
      <c r="B274" s="119" t="s">
        <v>26</v>
      </c>
      <c r="C274" s="113">
        <v>3202</v>
      </c>
      <c r="D274" s="35"/>
      <c r="E274" s="105"/>
      <c r="F274" s="88"/>
      <c r="G274" s="88"/>
      <c r="H274" s="88"/>
      <c r="I274" s="88"/>
      <c r="J274" s="88"/>
      <c r="K274" s="88"/>
    </row>
    <row r="275" spans="2:11" ht="18.75" customHeight="1">
      <c r="B275" s="119" t="s">
        <v>276</v>
      </c>
      <c r="C275" s="113">
        <v>3230</v>
      </c>
      <c r="D275" s="35">
        <v>1896380.12</v>
      </c>
      <c r="E275" s="88"/>
      <c r="F275" s="88"/>
      <c r="G275" s="88"/>
      <c r="H275" s="88"/>
      <c r="I275" s="88"/>
      <c r="J275" s="88"/>
      <c r="K275" s="88"/>
    </row>
    <row r="276" spans="2:11" ht="14.25" customHeight="1">
      <c r="B276" s="120" t="s">
        <v>277</v>
      </c>
      <c r="C276" s="121"/>
      <c r="D276" s="44"/>
      <c r="E276" s="105"/>
      <c r="F276" s="88"/>
      <c r="G276" s="88"/>
      <c r="H276" s="88"/>
      <c r="I276" s="88"/>
      <c r="J276" s="88"/>
      <c r="K276" s="88"/>
    </row>
    <row r="277" spans="2:11" ht="18.75" customHeight="1">
      <c r="B277" s="122" t="s">
        <v>278</v>
      </c>
      <c r="C277" s="123">
        <v>3221</v>
      </c>
      <c r="D277" s="45"/>
      <c r="E277" s="105"/>
      <c r="F277" s="88"/>
      <c r="G277" s="88"/>
      <c r="H277" s="88"/>
      <c r="I277" s="88"/>
      <c r="J277" s="88"/>
      <c r="K277" s="88"/>
    </row>
    <row r="278" spans="2:11" ht="18.75" customHeight="1">
      <c r="B278" s="122" t="s">
        <v>279</v>
      </c>
      <c r="C278" s="103">
        <v>3222</v>
      </c>
      <c r="D278" s="26"/>
      <c r="E278" s="105"/>
      <c r="F278" s="88"/>
      <c r="G278" s="88"/>
      <c r="H278" s="88"/>
      <c r="I278" s="88"/>
      <c r="J278" s="88"/>
      <c r="K278" s="88"/>
    </row>
    <row r="279" spans="2:11" ht="18.75" customHeight="1">
      <c r="B279" s="122" t="s">
        <v>280</v>
      </c>
      <c r="C279" s="103">
        <v>3223</v>
      </c>
      <c r="D279" s="26"/>
      <c r="E279" s="105"/>
      <c r="F279" s="88"/>
      <c r="G279" s="88"/>
      <c r="H279" s="88"/>
      <c r="I279" s="88"/>
      <c r="J279" s="88"/>
      <c r="K279" s="88"/>
    </row>
    <row r="280" spans="2:11" ht="18.75" customHeight="1">
      <c r="B280" s="124" t="s">
        <v>281</v>
      </c>
      <c r="C280" s="102">
        <v>3224</v>
      </c>
      <c r="D280" s="81"/>
      <c r="E280" s="88"/>
      <c r="F280" s="88"/>
      <c r="G280" s="88"/>
      <c r="H280" s="88"/>
      <c r="I280" s="88"/>
      <c r="J280" s="88"/>
      <c r="K280" s="88"/>
    </row>
    <row r="281" spans="2:11" ht="14.25" customHeight="1">
      <c r="B281" s="120" t="s">
        <v>282</v>
      </c>
      <c r="C281" s="121"/>
      <c r="D281" s="44"/>
      <c r="E281" s="88"/>
      <c r="F281" s="88"/>
      <c r="G281" s="88"/>
      <c r="H281" s="88"/>
      <c r="I281" s="88"/>
      <c r="J281" s="88"/>
      <c r="K281" s="88"/>
    </row>
    <row r="282" spans="2:11" ht="18.75" customHeight="1">
      <c r="B282" s="122" t="s">
        <v>283</v>
      </c>
      <c r="C282" s="103">
        <v>3240</v>
      </c>
      <c r="D282" s="26">
        <v>3079571.65</v>
      </c>
      <c r="E282" s="88"/>
      <c r="F282" s="88"/>
      <c r="G282" s="88"/>
      <c r="H282" s="88"/>
      <c r="I282" s="88"/>
      <c r="J282" s="88"/>
      <c r="K282" s="88"/>
    </row>
    <row r="283" spans="2:11" ht="18.75" customHeight="1">
      <c r="B283" s="122" t="s">
        <v>284</v>
      </c>
      <c r="C283" s="123">
        <v>3225</v>
      </c>
      <c r="D283" s="45">
        <v>332963.6</v>
      </c>
      <c r="E283" s="88"/>
      <c r="F283" s="88"/>
      <c r="G283" s="88"/>
      <c r="H283" s="88"/>
      <c r="I283" s="88"/>
      <c r="J283" s="88"/>
      <c r="K283" s="88"/>
    </row>
    <row r="284" spans="2:11" ht="18.75" customHeight="1">
      <c r="B284" s="122" t="s">
        <v>285</v>
      </c>
      <c r="C284" s="103">
        <v>3226</v>
      </c>
      <c r="D284" s="26"/>
      <c r="E284" s="88"/>
      <c r="F284" s="88"/>
      <c r="G284" s="88"/>
      <c r="H284" s="88"/>
      <c r="I284" s="88"/>
      <c r="J284" s="88"/>
      <c r="K284" s="88"/>
    </row>
    <row r="285" spans="2:11" ht="18.75" customHeight="1">
      <c r="B285" s="122" t="s">
        <v>286</v>
      </c>
      <c r="C285" s="103">
        <v>3241</v>
      </c>
      <c r="D285" s="26"/>
      <c r="E285" s="88"/>
      <c r="F285" s="88"/>
      <c r="G285" s="88"/>
      <c r="H285" s="88"/>
      <c r="I285" s="88"/>
      <c r="J285" s="88"/>
      <c r="K285" s="88"/>
    </row>
    <row r="286" spans="2:11" ht="18.75" customHeight="1">
      <c r="B286" s="122" t="s">
        <v>287</v>
      </c>
      <c r="C286" s="103">
        <v>3242</v>
      </c>
      <c r="D286" s="26"/>
      <c r="E286" s="88"/>
      <c r="F286" s="88"/>
      <c r="G286" s="88"/>
      <c r="H286" s="88"/>
      <c r="I286" s="88"/>
      <c r="J286" s="88"/>
      <c r="K286" s="88"/>
    </row>
    <row r="287" spans="2:11" ht="18.75" customHeight="1">
      <c r="B287" s="24" t="s">
        <v>30</v>
      </c>
      <c r="C287" s="25">
        <v>3280</v>
      </c>
      <c r="D287" s="26"/>
      <c r="E287" s="88"/>
      <c r="F287" s="88"/>
      <c r="G287" s="88"/>
      <c r="H287" s="88"/>
      <c r="I287" s="88"/>
      <c r="J287" s="88"/>
      <c r="K287" s="88"/>
    </row>
    <row r="288" spans="2:11" ht="18.75" customHeight="1">
      <c r="B288" s="100" t="s">
        <v>288</v>
      </c>
      <c r="C288" s="103">
        <v>3293</v>
      </c>
      <c r="D288" s="26"/>
      <c r="E288" s="88"/>
      <c r="F288" s="88"/>
      <c r="G288" s="88"/>
      <c r="H288" s="88"/>
      <c r="I288" s="88"/>
      <c r="J288" s="88"/>
      <c r="K288" s="88"/>
    </row>
    <row r="289" spans="2:11" ht="18.75" customHeight="1">
      <c r="B289" s="100" t="s">
        <v>32</v>
      </c>
      <c r="C289" s="103">
        <v>3299</v>
      </c>
      <c r="D289" s="35">
        <v>419591.86</v>
      </c>
      <c r="E289" s="88"/>
      <c r="F289" s="88"/>
      <c r="G289" s="88"/>
      <c r="H289" s="88"/>
      <c r="I289" s="88"/>
      <c r="J289" s="88"/>
      <c r="K289" s="88"/>
    </row>
    <row r="290" spans="2:11" ht="18.75" customHeight="1">
      <c r="B290" s="100" t="s">
        <v>34</v>
      </c>
      <c r="C290" s="104">
        <v>3200</v>
      </c>
      <c r="D290" s="86">
        <f>ROUND(SUM(D273:D289),2)</f>
        <v>5903937.18</v>
      </c>
      <c r="E290" s="88"/>
      <c r="F290" s="88"/>
      <c r="G290" s="88"/>
      <c r="H290" s="88"/>
      <c r="I290" s="88"/>
      <c r="J290" s="88"/>
      <c r="K290" s="88"/>
    </row>
    <row r="291" spans="2:11" ht="14.25" customHeight="1">
      <c r="B291" s="97" t="s">
        <v>36</v>
      </c>
      <c r="C291" s="102"/>
      <c r="D291" s="106"/>
      <c r="E291" s="88"/>
      <c r="F291" s="88"/>
      <c r="G291" s="88"/>
      <c r="H291" s="88"/>
      <c r="I291" s="88"/>
      <c r="J291" s="88"/>
      <c r="K291" s="88"/>
    </row>
    <row r="292" spans="2:11" ht="18.75" customHeight="1">
      <c r="B292" s="117" t="s">
        <v>76</v>
      </c>
      <c r="C292" s="102">
        <v>3380</v>
      </c>
      <c r="D292" s="125"/>
      <c r="E292" s="88"/>
      <c r="F292" s="88"/>
      <c r="G292" s="88"/>
      <c r="H292" s="88"/>
      <c r="I292" s="88"/>
      <c r="J292" s="88"/>
      <c r="K292" s="88"/>
    </row>
    <row r="293" spans="2:11" ht="18.75" customHeight="1">
      <c r="B293" s="119" t="s">
        <v>78</v>
      </c>
      <c r="C293" s="113">
        <v>3399</v>
      </c>
      <c r="D293" s="35"/>
      <c r="E293" s="88"/>
      <c r="F293" s="88"/>
      <c r="G293" s="88"/>
      <c r="H293" s="88"/>
      <c r="I293" s="88"/>
      <c r="J293" s="88"/>
      <c r="K293" s="88"/>
    </row>
    <row r="294" spans="2:11" ht="18.75" customHeight="1">
      <c r="B294" s="100" t="s">
        <v>80</v>
      </c>
      <c r="C294" s="104">
        <v>3300</v>
      </c>
      <c r="D294" s="86">
        <f>ROUND(SUM(D292:D293),2)</f>
        <v>0</v>
      </c>
      <c r="E294" s="88"/>
      <c r="F294" s="88"/>
      <c r="G294" s="88"/>
      <c r="H294" s="88"/>
      <c r="I294" s="88"/>
      <c r="J294" s="88"/>
      <c r="K294" s="88"/>
    </row>
    <row r="295" spans="2:11" ht="14.25" customHeight="1">
      <c r="B295" s="97" t="s">
        <v>82</v>
      </c>
      <c r="C295" s="102"/>
      <c r="D295" s="106"/>
      <c r="E295" s="88"/>
      <c r="F295" s="88"/>
      <c r="G295" s="88"/>
      <c r="H295" s="88"/>
      <c r="I295" s="88"/>
      <c r="J295" s="88"/>
      <c r="K295" s="88"/>
    </row>
    <row r="296" spans="2:11" ht="18.75" customHeight="1">
      <c r="B296" s="100" t="s">
        <v>96</v>
      </c>
      <c r="C296" s="103">
        <v>3431</v>
      </c>
      <c r="D296" s="26"/>
      <c r="E296" s="105"/>
      <c r="F296" s="88"/>
      <c r="G296" s="88"/>
      <c r="H296" s="88"/>
      <c r="I296" s="88"/>
      <c r="J296" s="88"/>
      <c r="K296" s="88"/>
    </row>
    <row r="297" spans="2:11" ht="18.75" customHeight="1">
      <c r="B297" s="100" t="s">
        <v>98</v>
      </c>
      <c r="C297" s="103">
        <v>3432</v>
      </c>
      <c r="D297" s="26"/>
      <c r="E297" s="105"/>
      <c r="F297" s="88"/>
      <c r="G297" s="88"/>
      <c r="H297" s="88"/>
      <c r="I297" s="88"/>
      <c r="J297" s="88"/>
      <c r="K297" s="88"/>
    </row>
    <row r="298" spans="2:11" ht="18.75" customHeight="1">
      <c r="B298" s="100" t="s">
        <v>100</v>
      </c>
      <c r="C298" s="103">
        <v>3433</v>
      </c>
      <c r="D298" s="26"/>
      <c r="E298" s="105"/>
      <c r="F298" s="88"/>
      <c r="G298" s="88"/>
      <c r="H298" s="88"/>
      <c r="I298" s="88"/>
      <c r="J298" s="88"/>
      <c r="K298" s="88"/>
    </row>
    <row r="299" spans="2:11" ht="18.75" customHeight="1">
      <c r="B299" s="100" t="s">
        <v>102</v>
      </c>
      <c r="C299" s="103">
        <v>3440</v>
      </c>
      <c r="D299" s="26"/>
      <c r="E299" s="88"/>
      <c r="F299" s="88"/>
      <c r="G299" s="88"/>
      <c r="H299" s="88"/>
      <c r="I299" s="88"/>
      <c r="J299" s="88"/>
      <c r="K299" s="88"/>
    </row>
    <row r="300" spans="2:11" ht="18.75" customHeight="1">
      <c r="B300" s="100" t="s">
        <v>107</v>
      </c>
      <c r="C300" s="103">
        <v>3461</v>
      </c>
      <c r="D300" s="26"/>
      <c r="E300" s="88"/>
      <c r="F300" s="88"/>
      <c r="G300" s="88"/>
      <c r="H300" s="88"/>
      <c r="I300" s="88"/>
      <c r="J300" s="88"/>
      <c r="K300" s="88"/>
    </row>
    <row r="301" spans="2:11" ht="18.75" customHeight="1">
      <c r="B301" s="100" t="s">
        <v>141</v>
      </c>
      <c r="C301" s="103">
        <v>3493</v>
      </c>
      <c r="D301" s="26"/>
      <c r="E301" s="88"/>
      <c r="F301" s="88"/>
      <c r="G301" s="88"/>
      <c r="H301" s="88"/>
      <c r="I301" s="88"/>
      <c r="J301" s="88"/>
      <c r="K301" s="88"/>
    </row>
    <row r="302" spans="2:11" ht="18.75" customHeight="1">
      <c r="B302" s="100" t="s">
        <v>143</v>
      </c>
      <c r="C302" s="103">
        <v>3495</v>
      </c>
      <c r="D302" s="26"/>
      <c r="E302" s="88"/>
      <c r="F302" s="88"/>
      <c r="G302" s="88"/>
      <c r="H302" s="88"/>
      <c r="I302" s="88"/>
      <c r="J302" s="88"/>
      <c r="K302" s="88"/>
    </row>
    <row r="303" spans="2:11" ht="18.75" customHeight="1">
      <c r="B303" s="100" t="s">
        <v>144</v>
      </c>
      <c r="C303" s="103">
        <v>3497</v>
      </c>
      <c r="D303" s="35"/>
      <c r="E303" s="88"/>
      <c r="F303" s="88"/>
      <c r="G303" s="88"/>
      <c r="H303" s="88"/>
      <c r="I303" s="88"/>
      <c r="J303" s="88"/>
      <c r="K303" s="88"/>
    </row>
    <row r="304" spans="2:11" ht="18.75" customHeight="1">
      <c r="B304" s="100" t="s">
        <v>147</v>
      </c>
      <c r="C304" s="104">
        <v>3400</v>
      </c>
      <c r="D304" s="86">
        <f>ROUND(SUM(D296:D303),2)</f>
        <v>0</v>
      </c>
      <c r="E304" s="88"/>
      <c r="F304" s="88"/>
      <c r="G304" s="88"/>
      <c r="H304" s="88"/>
      <c r="I304" s="88"/>
      <c r="J304" s="88"/>
      <c r="K304" s="88"/>
    </row>
    <row r="305" spans="2:11" ht="18.75" customHeight="1">
      <c r="B305" s="107" t="s">
        <v>148</v>
      </c>
      <c r="C305" s="104">
        <v>3000</v>
      </c>
      <c r="D305" s="86">
        <f>ROUND(D271+D290+D294+D304,2)</f>
        <v>5903937.18</v>
      </c>
      <c r="E305" s="88"/>
      <c r="F305" s="88"/>
      <c r="G305" s="88"/>
      <c r="H305" s="88"/>
      <c r="I305" s="88"/>
      <c r="J305" s="88"/>
      <c r="K305" s="88"/>
    </row>
    <row r="306" spans="2:11" ht="12.75">
      <c r="B306" s="88"/>
      <c r="C306" s="88"/>
      <c r="D306" s="88"/>
      <c r="E306" s="105"/>
      <c r="F306" s="88"/>
      <c r="G306" s="88"/>
      <c r="H306" s="88"/>
      <c r="I306" s="88"/>
      <c r="J306" s="88"/>
      <c r="K306" s="88"/>
    </row>
    <row r="307" spans="2:11" ht="12.75">
      <c r="B307" s="108" t="s">
        <v>189</v>
      </c>
      <c r="C307" s="88"/>
      <c r="D307" s="88"/>
      <c r="E307" s="88"/>
      <c r="F307" s="88"/>
      <c r="G307" s="88"/>
      <c r="H307" s="88"/>
      <c r="I307" s="88"/>
      <c r="J307" s="88"/>
      <c r="K307" s="88"/>
    </row>
    <row r="308" spans="2:11" ht="12.75">
      <c r="B308" s="88"/>
      <c r="C308" s="88"/>
      <c r="D308" s="88"/>
      <c r="E308" s="88"/>
      <c r="F308" s="88"/>
      <c r="G308" s="88"/>
      <c r="H308" s="88"/>
      <c r="I308" s="88"/>
      <c r="J308" s="88"/>
      <c r="K308" s="88"/>
    </row>
    <row r="309" spans="2:11" ht="12.75">
      <c r="B309" s="88"/>
      <c r="C309" s="88"/>
      <c r="D309" s="50"/>
      <c r="E309" s="88"/>
      <c r="F309" s="88"/>
      <c r="G309" s="88"/>
      <c r="H309" s="88"/>
      <c r="I309" s="88"/>
      <c r="J309" s="88"/>
      <c r="K309" s="88"/>
    </row>
    <row r="310" spans="1:11" ht="12.75">
      <c r="A310" s="1" t="s">
        <v>289</v>
      </c>
      <c r="B310" s="2" t="str">
        <f>$B$1</f>
        <v>DISTRICT SCHOOL BOARD OF OKEECHOBEE COUNTY</v>
      </c>
      <c r="C310" s="88"/>
      <c r="D310" s="88"/>
      <c r="E310" s="88"/>
      <c r="F310" s="88"/>
      <c r="G310" s="88"/>
      <c r="H310" s="90"/>
      <c r="I310" s="50"/>
      <c r="K310" s="91" t="s">
        <v>267</v>
      </c>
    </row>
    <row r="311" spans="2:11" ht="12.75">
      <c r="B311" s="89" t="s">
        <v>290</v>
      </c>
      <c r="C311" s="88"/>
      <c r="D311" s="88"/>
      <c r="E311" s="88"/>
      <c r="F311" s="88"/>
      <c r="G311" s="88"/>
      <c r="H311" s="88"/>
      <c r="I311" s="50"/>
      <c r="K311" s="92" t="s">
        <v>291</v>
      </c>
    </row>
    <row r="312" spans="2:11" ht="12.75">
      <c r="B312" s="52" t="str">
        <f>B4</f>
        <v>For the Fiscal Year Ended June 30, 2022</v>
      </c>
      <c r="C312" s="126"/>
      <c r="D312" s="127"/>
      <c r="E312" s="127"/>
      <c r="F312" s="127"/>
      <c r="G312" s="127"/>
      <c r="H312" s="127"/>
      <c r="I312" s="128"/>
      <c r="J312" s="127"/>
      <c r="K312" s="129" t="s">
        <v>270</v>
      </c>
    </row>
    <row r="313" spans="2:12" ht="12.75">
      <c r="B313" s="421" t="s">
        <v>153</v>
      </c>
      <c r="C313" s="423" t="s">
        <v>12</v>
      </c>
      <c r="D313" s="53">
        <v>100</v>
      </c>
      <c r="E313" s="53">
        <v>200</v>
      </c>
      <c r="F313" s="53">
        <v>300</v>
      </c>
      <c r="G313" s="53">
        <v>400</v>
      </c>
      <c r="H313" s="53">
        <v>500</v>
      </c>
      <c r="I313" s="53">
        <v>600</v>
      </c>
      <c r="J313" s="53">
        <v>700</v>
      </c>
      <c r="K313" s="424" t="s">
        <v>154</v>
      </c>
      <c r="L313" s="50"/>
    </row>
    <row r="314" spans="2:12" ht="25.5">
      <c r="B314" s="422"/>
      <c r="C314" s="423"/>
      <c r="D314" s="54" t="s">
        <v>155</v>
      </c>
      <c r="E314" s="54" t="s">
        <v>156</v>
      </c>
      <c r="F314" s="54" t="s">
        <v>157</v>
      </c>
      <c r="G314" s="54" t="s">
        <v>158</v>
      </c>
      <c r="H314" s="54" t="s">
        <v>159</v>
      </c>
      <c r="I314" s="54" t="s">
        <v>160</v>
      </c>
      <c r="J314" s="55" t="s">
        <v>161</v>
      </c>
      <c r="K314" s="424"/>
      <c r="L314" s="50"/>
    </row>
    <row r="315" spans="2:11" ht="14.25" customHeight="1">
      <c r="B315" s="130" t="s">
        <v>162</v>
      </c>
      <c r="C315" s="131"/>
      <c r="D315" s="132"/>
      <c r="E315" s="132"/>
      <c r="F315" s="132"/>
      <c r="G315" s="132"/>
      <c r="H315" s="132"/>
      <c r="I315" s="132"/>
      <c r="J315" s="132"/>
      <c r="K315" s="132"/>
    </row>
    <row r="316" spans="2:11" ht="18.75" customHeight="1">
      <c r="B316" s="100" t="s">
        <v>163</v>
      </c>
      <c r="C316" s="103">
        <v>5000</v>
      </c>
      <c r="D316" s="26">
        <v>605462.65</v>
      </c>
      <c r="E316" s="26">
        <v>343003.83</v>
      </c>
      <c r="F316" s="26">
        <v>432628.46</v>
      </c>
      <c r="G316" s="26"/>
      <c r="H316" s="26">
        <v>440075.94</v>
      </c>
      <c r="I316" s="26">
        <v>220102.69</v>
      </c>
      <c r="J316" s="26">
        <v>35505.68</v>
      </c>
      <c r="K316" s="59">
        <f aca="true" t="shared" si="5" ref="K316:K333">ROUND(SUM(D316:J316),2)</f>
        <v>2076779.25</v>
      </c>
    </row>
    <row r="317" spans="2:11" ht="18.75" customHeight="1">
      <c r="B317" s="60" t="s">
        <v>164</v>
      </c>
      <c r="C317" s="113">
        <v>6100</v>
      </c>
      <c r="D317" s="26">
        <v>567425.12</v>
      </c>
      <c r="E317" s="26">
        <v>259933.63</v>
      </c>
      <c r="F317" s="26">
        <v>36811.04</v>
      </c>
      <c r="G317" s="26"/>
      <c r="H317" s="26">
        <v>29811.74</v>
      </c>
      <c r="I317" s="26">
        <v>12832.04</v>
      </c>
      <c r="J317" s="26">
        <v>9057.75</v>
      </c>
      <c r="K317" s="59">
        <f t="shared" si="5"/>
        <v>915871.32</v>
      </c>
    </row>
    <row r="318" spans="2:11" ht="18.75" customHeight="1">
      <c r="B318" s="100" t="s">
        <v>165</v>
      </c>
      <c r="C318" s="103">
        <v>6200</v>
      </c>
      <c r="D318" s="26"/>
      <c r="E318" s="26"/>
      <c r="F318" s="26"/>
      <c r="G318" s="26"/>
      <c r="H318" s="26"/>
      <c r="I318" s="26"/>
      <c r="J318" s="26"/>
      <c r="K318" s="59">
        <f t="shared" si="5"/>
        <v>0</v>
      </c>
    </row>
    <row r="319" spans="2:11" ht="18.75" customHeight="1">
      <c r="B319" s="100" t="s">
        <v>292</v>
      </c>
      <c r="C319" s="103">
        <v>6300</v>
      </c>
      <c r="D319" s="26">
        <v>833627.51</v>
      </c>
      <c r="E319" s="26">
        <v>287447.48</v>
      </c>
      <c r="F319" s="26">
        <v>14039.8</v>
      </c>
      <c r="G319" s="26"/>
      <c r="H319" s="26">
        <v>2446.79</v>
      </c>
      <c r="I319" s="26">
        <v>3576.1</v>
      </c>
      <c r="J319" s="26">
        <v>2225</v>
      </c>
      <c r="K319" s="59">
        <f t="shared" si="5"/>
        <v>1143362.68</v>
      </c>
    </row>
    <row r="320" spans="2:11" ht="18.75" customHeight="1">
      <c r="B320" s="100" t="s">
        <v>167</v>
      </c>
      <c r="C320" s="103">
        <v>6400</v>
      </c>
      <c r="D320" s="26">
        <v>688119.97</v>
      </c>
      <c r="E320" s="26">
        <v>243603.61</v>
      </c>
      <c r="F320" s="26">
        <v>196852.87</v>
      </c>
      <c r="G320" s="26"/>
      <c r="H320" s="26">
        <v>14565</v>
      </c>
      <c r="I320" s="26"/>
      <c r="J320" s="26">
        <v>64554</v>
      </c>
      <c r="K320" s="59">
        <f t="shared" si="5"/>
        <v>1207695.45</v>
      </c>
    </row>
    <row r="321" spans="2:11" ht="18.75" customHeight="1">
      <c r="B321" s="100" t="s">
        <v>168</v>
      </c>
      <c r="C321" s="103">
        <v>6500</v>
      </c>
      <c r="D321" s="26">
        <v>92308.26</v>
      </c>
      <c r="E321" s="26">
        <v>36365.71</v>
      </c>
      <c r="F321" s="26"/>
      <c r="G321" s="26"/>
      <c r="H321" s="26"/>
      <c r="I321" s="26"/>
      <c r="J321" s="26"/>
      <c r="K321" s="59">
        <f t="shared" si="5"/>
        <v>128673.97</v>
      </c>
    </row>
    <row r="322" spans="2:11" ht="18.75" customHeight="1">
      <c r="B322" s="100" t="s">
        <v>169</v>
      </c>
      <c r="C322" s="103">
        <v>7100</v>
      </c>
      <c r="D322" s="26"/>
      <c r="E322" s="26"/>
      <c r="F322" s="26"/>
      <c r="G322" s="26"/>
      <c r="H322" s="26"/>
      <c r="I322" s="26"/>
      <c r="J322" s="26"/>
      <c r="K322" s="59">
        <f t="shared" si="5"/>
        <v>0</v>
      </c>
    </row>
    <row r="323" spans="2:11" ht="18.75" customHeight="1">
      <c r="B323" s="100" t="s">
        <v>170</v>
      </c>
      <c r="C323" s="103">
        <v>7200</v>
      </c>
      <c r="D323" s="26"/>
      <c r="E323" s="26"/>
      <c r="F323" s="26"/>
      <c r="G323" s="26"/>
      <c r="H323" s="26"/>
      <c r="I323" s="26"/>
      <c r="J323" s="26">
        <v>202827.36</v>
      </c>
      <c r="K323" s="59">
        <f t="shared" si="5"/>
        <v>202827.36</v>
      </c>
    </row>
    <row r="324" spans="2:11" ht="18.75" customHeight="1">
      <c r="B324" s="100" t="s">
        <v>171</v>
      </c>
      <c r="C324" s="103">
        <v>7300</v>
      </c>
      <c r="D324" s="26"/>
      <c r="E324" s="26"/>
      <c r="F324" s="26">
        <v>5000</v>
      </c>
      <c r="G324" s="26"/>
      <c r="H324" s="26"/>
      <c r="I324" s="26"/>
      <c r="J324" s="26"/>
      <c r="K324" s="59">
        <f t="shared" si="5"/>
        <v>5000</v>
      </c>
    </row>
    <row r="325" spans="2:11" ht="18.75" customHeight="1">
      <c r="B325" s="100" t="s">
        <v>172</v>
      </c>
      <c r="C325" s="103">
        <v>7410</v>
      </c>
      <c r="D325" s="26"/>
      <c r="E325" s="26"/>
      <c r="F325" s="26"/>
      <c r="G325" s="26"/>
      <c r="H325" s="26"/>
      <c r="I325" s="26"/>
      <c r="J325" s="26"/>
      <c r="K325" s="59">
        <f t="shared" si="5"/>
        <v>0</v>
      </c>
    </row>
    <row r="326" spans="2:11" ht="18.75" customHeight="1">
      <c r="B326" s="100" t="s">
        <v>173</v>
      </c>
      <c r="C326" s="103">
        <v>7500</v>
      </c>
      <c r="D326" s="26"/>
      <c r="E326" s="26"/>
      <c r="F326" s="26"/>
      <c r="G326" s="26"/>
      <c r="H326" s="26"/>
      <c r="I326" s="26"/>
      <c r="J326" s="26"/>
      <c r="K326" s="59">
        <f t="shared" si="5"/>
        <v>0</v>
      </c>
    </row>
    <row r="327" spans="2:11" ht="18.75" customHeight="1">
      <c r="B327" s="100" t="s">
        <v>174</v>
      </c>
      <c r="C327" s="103">
        <v>7600</v>
      </c>
      <c r="D327" s="26"/>
      <c r="E327" s="26"/>
      <c r="F327" s="26"/>
      <c r="G327" s="26"/>
      <c r="H327" s="26"/>
      <c r="I327" s="26"/>
      <c r="J327" s="26"/>
      <c r="K327" s="59">
        <f t="shared" si="5"/>
        <v>0</v>
      </c>
    </row>
    <row r="328" spans="2:11" ht="18.75" customHeight="1">
      <c r="B328" s="100" t="s">
        <v>175</v>
      </c>
      <c r="C328" s="103">
        <v>7700</v>
      </c>
      <c r="D328" s="26"/>
      <c r="E328" s="26"/>
      <c r="F328" s="26"/>
      <c r="G328" s="26"/>
      <c r="H328" s="26"/>
      <c r="I328" s="26"/>
      <c r="J328" s="26"/>
      <c r="K328" s="59">
        <f t="shared" si="5"/>
        <v>0</v>
      </c>
    </row>
    <row r="329" spans="2:11" ht="18.75" customHeight="1">
      <c r="B329" s="60" t="s">
        <v>176</v>
      </c>
      <c r="C329" s="113">
        <v>7800</v>
      </c>
      <c r="D329" s="26">
        <v>105342.96</v>
      </c>
      <c r="E329" s="26">
        <v>41413.41</v>
      </c>
      <c r="F329" s="26"/>
      <c r="G329" s="26"/>
      <c r="H329" s="26"/>
      <c r="I329" s="26"/>
      <c r="J329" s="26">
        <v>87.75</v>
      </c>
      <c r="K329" s="59">
        <f t="shared" si="5"/>
        <v>146844.12</v>
      </c>
    </row>
    <row r="330" spans="2:11" ht="18.75" customHeight="1">
      <c r="B330" s="100" t="s">
        <v>177</v>
      </c>
      <c r="C330" s="103">
        <v>7900</v>
      </c>
      <c r="D330" s="26"/>
      <c r="E330" s="26"/>
      <c r="F330" s="26"/>
      <c r="G330" s="26"/>
      <c r="H330" s="26"/>
      <c r="I330" s="26"/>
      <c r="J330" s="26"/>
      <c r="K330" s="59">
        <f t="shared" si="5"/>
        <v>0</v>
      </c>
    </row>
    <row r="331" spans="2:11" ht="18.75" customHeight="1">
      <c r="B331" s="100" t="s">
        <v>178</v>
      </c>
      <c r="C331" s="103">
        <v>8100</v>
      </c>
      <c r="D331" s="26"/>
      <c r="E331" s="26"/>
      <c r="F331" s="26"/>
      <c r="G331" s="26"/>
      <c r="H331" s="26"/>
      <c r="I331" s="26"/>
      <c r="J331" s="26"/>
      <c r="K331" s="59">
        <f t="shared" si="5"/>
        <v>0</v>
      </c>
    </row>
    <row r="332" spans="2:12" ht="18.75" customHeight="1">
      <c r="B332" s="60" t="s">
        <v>179</v>
      </c>
      <c r="C332" s="25">
        <v>8200</v>
      </c>
      <c r="D332" s="26"/>
      <c r="E332" s="26"/>
      <c r="F332" s="26"/>
      <c r="G332" s="26"/>
      <c r="H332" s="26"/>
      <c r="I332" s="26"/>
      <c r="J332" s="26"/>
      <c r="K332" s="59">
        <f t="shared" si="5"/>
        <v>0</v>
      </c>
      <c r="L332" s="50"/>
    </row>
    <row r="333" spans="2:11" ht="18.75" customHeight="1">
      <c r="B333" s="100" t="s">
        <v>180</v>
      </c>
      <c r="C333" s="103">
        <v>9100</v>
      </c>
      <c r="D333" s="26"/>
      <c r="E333" s="26"/>
      <c r="F333" s="26"/>
      <c r="G333" s="26"/>
      <c r="H333" s="26"/>
      <c r="I333" s="26"/>
      <c r="J333" s="26"/>
      <c r="K333" s="59">
        <f t="shared" si="5"/>
        <v>0</v>
      </c>
    </row>
    <row r="334" spans="2:11" ht="14.25" customHeight="1">
      <c r="B334" s="97" t="s">
        <v>181</v>
      </c>
      <c r="C334" s="133"/>
      <c r="D334" s="134"/>
      <c r="E334" s="134"/>
      <c r="F334" s="134"/>
      <c r="G334" s="134"/>
      <c r="H334" s="134"/>
      <c r="I334" s="40"/>
      <c r="J334" s="134"/>
      <c r="K334" s="106"/>
    </row>
    <row r="335" spans="2:11" ht="18.75" customHeight="1">
      <c r="B335" s="100" t="s">
        <v>172</v>
      </c>
      <c r="C335" s="103">
        <v>7420</v>
      </c>
      <c r="D335" s="135"/>
      <c r="E335" s="135"/>
      <c r="F335" s="135"/>
      <c r="G335" s="135"/>
      <c r="H335" s="135"/>
      <c r="I335" s="26"/>
      <c r="J335" s="135"/>
      <c r="K335" s="59">
        <f>ROUND(I335,2)</f>
        <v>0</v>
      </c>
    </row>
    <row r="336" spans="2:11" ht="18.75" customHeight="1">
      <c r="B336" s="100" t="s">
        <v>183</v>
      </c>
      <c r="C336" s="103">
        <v>9300</v>
      </c>
      <c r="D336" s="135"/>
      <c r="E336" s="135"/>
      <c r="F336" s="135"/>
      <c r="G336" s="135"/>
      <c r="H336" s="135"/>
      <c r="I336" s="26">
        <v>76883.03</v>
      </c>
      <c r="J336" s="135"/>
      <c r="K336" s="59">
        <f>ROUND(I336,2)</f>
        <v>76883.03</v>
      </c>
    </row>
    <row r="337" spans="2:11" ht="18.75" customHeight="1">
      <c r="B337" s="136" t="s">
        <v>187</v>
      </c>
      <c r="C337" s="133"/>
      <c r="D337" s="137">
        <f>ROUND(SUM(D316:D333),2)</f>
        <v>2892286.47</v>
      </c>
      <c r="E337" s="138">
        <f>ROUND(SUM(E316:E333),2)</f>
        <v>1211767.67</v>
      </c>
      <c r="F337" s="138">
        <f>ROUND(SUM(F316:F333),2)</f>
        <v>685332.17</v>
      </c>
      <c r="G337" s="138">
        <f>ROUND(SUM(G316:G333),2)</f>
        <v>0</v>
      </c>
      <c r="H337" s="138">
        <f>ROUND(SUM(H316:H333),2)</f>
        <v>486899.47</v>
      </c>
      <c r="I337" s="138">
        <f>ROUND(SUM(I316:I333)+SUM(I335:I336),2)</f>
        <v>313393.86</v>
      </c>
      <c r="J337" s="138">
        <f>ROUND(SUM(J316:J333),2)</f>
        <v>314257.54</v>
      </c>
      <c r="K337" s="139">
        <f>ROUND(SUM(D337:J337),2)</f>
        <v>5903937.18</v>
      </c>
    </row>
    <row r="338" spans="2:11" ht="18.75" customHeight="1">
      <c r="B338" s="140" t="s">
        <v>293</v>
      </c>
      <c r="C338" s="141"/>
      <c r="D338" s="142"/>
      <c r="E338" s="143"/>
      <c r="F338" s="143"/>
      <c r="G338" s="143"/>
      <c r="H338" s="143"/>
      <c r="I338" s="143"/>
      <c r="J338" s="143"/>
      <c r="K338" s="28">
        <f>ROUND(D305-K337,2)</f>
        <v>0</v>
      </c>
    </row>
    <row r="339" spans="2:4" ht="33.75" customHeight="1">
      <c r="B339" s="112" t="s">
        <v>194</v>
      </c>
      <c r="C339" s="144" t="s">
        <v>12</v>
      </c>
      <c r="D339" s="145"/>
    </row>
    <row r="340" spans="2:4" ht="18.75" customHeight="1">
      <c r="B340" s="110" t="s">
        <v>195</v>
      </c>
      <c r="C340" s="103">
        <v>3720</v>
      </c>
      <c r="D340" s="45"/>
    </row>
    <row r="341" spans="2:4" ht="18.75" customHeight="1">
      <c r="B341" s="110" t="s">
        <v>294</v>
      </c>
      <c r="C341" s="103">
        <v>3730</v>
      </c>
      <c r="D341" s="45"/>
    </row>
    <row r="342" spans="2:4" ht="18.75" customHeight="1">
      <c r="B342" s="110" t="s">
        <v>197</v>
      </c>
      <c r="C342" s="103">
        <v>3740</v>
      </c>
      <c r="D342" s="45"/>
    </row>
    <row r="343" spans="2:4" ht="14.25" customHeight="1">
      <c r="B343" s="97" t="s">
        <v>198</v>
      </c>
      <c r="C343" s="102"/>
      <c r="D343" s="146"/>
    </row>
    <row r="344" spans="2:4" ht="18.75" customHeight="1">
      <c r="B344" s="100" t="s">
        <v>261</v>
      </c>
      <c r="C344" s="103">
        <v>3610</v>
      </c>
      <c r="D344" s="45"/>
    </row>
    <row r="345" spans="2:4" ht="18.75" customHeight="1">
      <c r="B345" s="100" t="s">
        <v>199</v>
      </c>
      <c r="C345" s="103">
        <v>3620</v>
      </c>
      <c r="D345" s="45"/>
    </row>
    <row r="346" spans="2:4" ht="18.75" customHeight="1">
      <c r="B346" s="100" t="s">
        <v>200</v>
      </c>
      <c r="C346" s="103">
        <v>3630</v>
      </c>
      <c r="D346" s="45"/>
    </row>
    <row r="347" spans="2:4" ht="18.75" customHeight="1">
      <c r="B347" s="100" t="s">
        <v>262</v>
      </c>
      <c r="C347" s="103">
        <v>3650</v>
      </c>
      <c r="D347" s="45"/>
    </row>
    <row r="348" spans="2:4" ht="18.75" customHeight="1">
      <c r="B348" s="100" t="s">
        <v>202</v>
      </c>
      <c r="C348" s="103">
        <v>3660</v>
      </c>
      <c r="D348" s="45"/>
    </row>
    <row r="349" spans="2:4" ht="18.75" customHeight="1">
      <c r="B349" s="100" t="s">
        <v>203</v>
      </c>
      <c r="C349" s="103">
        <v>3670</v>
      </c>
      <c r="D349" s="35"/>
    </row>
    <row r="350" spans="2:4" ht="18.75" customHeight="1">
      <c r="B350" s="100" t="s">
        <v>204</v>
      </c>
      <c r="C350" s="103">
        <v>3690</v>
      </c>
      <c r="D350" s="147"/>
    </row>
    <row r="351" spans="2:4" ht="18.75" customHeight="1">
      <c r="B351" s="100" t="s">
        <v>205</v>
      </c>
      <c r="C351" s="104">
        <v>3600</v>
      </c>
      <c r="D351" s="86">
        <f>ROUND(SUM(D344:D350),2)</f>
        <v>0</v>
      </c>
    </row>
    <row r="352" spans="2:4" ht="14.25" customHeight="1">
      <c r="B352" s="97" t="s">
        <v>206</v>
      </c>
      <c r="C352" s="102"/>
      <c r="D352" s="146"/>
    </row>
    <row r="353" spans="2:4" ht="18.75" customHeight="1">
      <c r="B353" s="100" t="s">
        <v>295</v>
      </c>
      <c r="C353" s="103">
        <v>910</v>
      </c>
      <c r="D353" s="45"/>
    </row>
    <row r="354" spans="2:4" ht="18.75" customHeight="1">
      <c r="B354" s="100" t="s">
        <v>207</v>
      </c>
      <c r="C354" s="103">
        <v>920</v>
      </c>
      <c r="D354" s="45"/>
    </row>
    <row r="355" spans="2:4" ht="18.75" customHeight="1">
      <c r="B355" s="100" t="s">
        <v>208</v>
      </c>
      <c r="C355" s="103">
        <v>930</v>
      </c>
      <c r="D355" s="45"/>
    </row>
    <row r="356" spans="2:4" ht="18.75" customHeight="1">
      <c r="B356" s="100" t="s">
        <v>262</v>
      </c>
      <c r="C356" s="103">
        <v>950</v>
      </c>
      <c r="D356" s="45"/>
    </row>
    <row r="357" spans="2:4" ht="18.75" customHeight="1">
      <c r="B357" s="100" t="s">
        <v>210</v>
      </c>
      <c r="C357" s="103">
        <v>960</v>
      </c>
      <c r="D357" s="35"/>
    </row>
    <row r="358" spans="2:4" ht="18.75" customHeight="1">
      <c r="B358" s="100" t="s">
        <v>211</v>
      </c>
      <c r="C358" s="103">
        <v>970</v>
      </c>
      <c r="D358" s="35"/>
    </row>
    <row r="359" spans="2:4" ht="18.75" customHeight="1">
      <c r="B359" s="100" t="s">
        <v>212</v>
      </c>
      <c r="C359" s="103">
        <v>990</v>
      </c>
      <c r="D359" s="147"/>
    </row>
    <row r="360" spans="2:4" ht="18.75" customHeight="1">
      <c r="B360" s="100" t="s">
        <v>213</v>
      </c>
      <c r="C360" s="104">
        <v>9700</v>
      </c>
      <c r="D360" s="86">
        <f>ROUND(SUM(D353:D359),2)</f>
        <v>0</v>
      </c>
    </row>
    <row r="361" spans="2:4" ht="18.75" customHeight="1">
      <c r="B361" s="107" t="s">
        <v>214</v>
      </c>
      <c r="C361" s="104"/>
      <c r="D361" s="86">
        <f>ROUND(SUM(D340:D342)+D351+D360,2)</f>
        <v>0</v>
      </c>
    </row>
    <row r="362" spans="2:4" ht="18.75" customHeight="1">
      <c r="B362" s="107" t="s">
        <v>264</v>
      </c>
      <c r="C362" s="103"/>
      <c r="D362" s="86">
        <f>ROUND(K338+D361,2)</f>
        <v>0</v>
      </c>
    </row>
    <row r="363" spans="2:4" ht="18.75" customHeight="1">
      <c r="B363" s="74" t="str">
        <f>B146</f>
        <v>Fund Balance, July 1, 2021</v>
      </c>
      <c r="C363" s="75">
        <v>2800</v>
      </c>
      <c r="D363" s="45"/>
    </row>
    <row r="364" spans="2:4" ht="18.75" customHeight="1">
      <c r="B364" s="74" t="s">
        <v>216</v>
      </c>
      <c r="C364" s="75">
        <v>2891</v>
      </c>
      <c r="D364" s="45"/>
    </row>
    <row r="365" spans="2:4" ht="14.25" customHeight="1">
      <c r="B365" s="82" t="s">
        <v>217</v>
      </c>
      <c r="C365" s="83"/>
      <c r="D365" s="44"/>
    </row>
    <row r="366" spans="2:4" ht="18.75" customHeight="1">
      <c r="B366" s="60" t="s">
        <v>218</v>
      </c>
      <c r="C366" s="84">
        <v>2710</v>
      </c>
      <c r="D366" s="45"/>
    </row>
    <row r="367" spans="2:4" ht="18.75" customHeight="1">
      <c r="B367" s="24" t="s">
        <v>219</v>
      </c>
      <c r="C367" s="75">
        <v>2720</v>
      </c>
      <c r="D367" s="26"/>
    </row>
    <row r="368" spans="2:4" ht="18.75" customHeight="1">
      <c r="B368" s="24" t="s">
        <v>220</v>
      </c>
      <c r="C368" s="75">
        <v>2730</v>
      </c>
      <c r="D368" s="26"/>
    </row>
    <row r="369" spans="2:4" ht="18.75" customHeight="1">
      <c r="B369" s="24" t="s">
        <v>221</v>
      </c>
      <c r="C369" s="75">
        <v>2740</v>
      </c>
      <c r="D369" s="26"/>
    </row>
    <row r="370" spans="2:4" ht="18.75" customHeight="1">
      <c r="B370" s="24" t="s">
        <v>222</v>
      </c>
      <c r="C370" s="75">
        <v>2750</v>
      </c>
      <c r="D370" s="148"/>
    </row>
    <row r="371" spans="2:4" ht="18.75" customHeight="1">
      <c r="B371" s="85" t="str">
        <f>B154</f>
        <v>Total Fund Balances, June 30, 2022</v>
      </c>
      <c r="C371" s="33">
        <v>2700</v>
      </c>
      <c r="D371" s="114">
        <f>ROUND(SUM(D366:D370),2)</f>
        <v>0</v>
      </c>
    </row>
    <row r="372" spans="2:11" ht="12.75">
      <c r="B372" s="108"/>
      <c r="C372" s="149"/>
      <c r="E372" s="88"/>
      <c r="F372" s="88"/>
      <c r="G372" s="88"/>
      <c r="H372" s="150"/>
      <c r="I372" s="150"/>
      <c r="J372" s="88"/>
      <c r="K372" s="88"/>
    </row>
    <row r="373" spans="2:11" ht="12.75">
      <c r="B373" s="88" t="s">
        <v>189</v>
      </c>
      <c r="C373" s="150"/>
      <c r="D373" s="150"/>
      <c r="E373" s="88"/>
      <c r="F373" s="88"/>
      <c r="G373" s="88"/>
      <c r="H373" s="150"/>
      <c r="I373" s="150"/>
      <c r="J373" s="88"/>
      <c r="K373" s="88"/>
    </row>
    <row r="374" spans="2:11" ht="12.75">
      <c r="B374" s="151"/>
      <c r="C374" s="88"/>
      <c r="D374" s="88"/>
      <c r="E374" s="88"/>
      <c r="F374" s="88"/>
      <c r="G374" s="88"/>
      <c r="H374" s="88"/>
      <c r="I374" s="88"/>
      <c r="J374" s="88"/>
      <c r="K374" s="88"/>
    </row>
    <row r="375" spans="3:11" ht="12.75">
      <c r="C375" s="88"/>
      <c r="D375" s="88"/>
      <c r="E375" s="88"/>
      <c r="F375" s="88"/>
      <c r="G375" s="88"/>
      <c r="H375" s="88"/>
      <c r="I375" s="88"/>
      <c r="J375" s="88"/>
      <c r="K375" s="88"/>
    </row>
    <row r="376" spans="1:11" ht="12.75">
      <c r="A376" s="1" t="s">
        <v>296</v>
      </c>
      <c r="B376" s="2" t="str">
        <f>$B$1</f>
        <v>DISTRICT SCHOOL BOARD OF OKEECHOBEE COUNTY</v>
      </c>
      <c r="C376" s="88"/>
      <c r="D376" s="88"/>
      <c r="E376" s="88"/>
      <c r="F376" s="88"/>
      <c r="G376" s="88"/>
      <c r="J376" s="88"/>
      <c r="K376" s="88"/>
    </row>
    <row r="377" spans="2:10" ht="12.75">
      <c r="B377" s="89" t="s">
        <v>297</v>
      </c>
      <c r="C377" s="88"/>
      <c r="D377" s="88"/>
      <c r="E377" s="88"/>
      <c r="J377" s="92"/>
    </row>
    <row r="378" spans="2:10" ht="12.75">
      <c r="B378" s="89" t="s">
        <v>298</v>
      </c>
      <c r="C378" s="88"/>
      <c r="D378" s="88"/>
      <c r="E378" s="88"/>
      <c r="J378" s="92"/>
    </row>
    <row r="379" spans="2:10" ht="12.75">
      <c r="B379" s="89" t="s">
        <v>299</v>
      </c>
      <c r="C379" s="88"/>
      <c r="D379" s="88"/>
      <c r="E379" s="88"/>
      <c r="J379" s="92" t="s">
        <v>300</v>
      </c>
    </row>
    <row r="380" spans="2:10" ht="12.75">
      <c r="B380" s="89" t="s">
        <v>301</v>
      </c>
      <c r="C380" s="88"/>
      <c r="D380" s="88"/>
      <c r="E380" s="88"/>
      <c r="J380" s="92"/>
    </row>
    <row r="381" spans="2:10" ht="12.75">
      <c r="B381" s="15" t="str">
        <f>B4</f>
        <v>For the Fiscal Year Ended June 30, 2022</v>
      </c>
      <c r="C381" s="88"/>
      <c r="D381" s="88"/>
      <c r="E381" s="93"/>
      <c r="J381" s="92" t="s">
        <v>302</v>
      </c>
    </row>
    <row r="382" spans="2:10" ht="49.5" customHeight="1">
      <c r="B382" s="425" t="s">
        <v>11</v>
      </c>
      <c r="C382" s="152" t="s">
        <v>303</v>
      </c>
      <c r="D382" s="153" t="s">
        <v>304</v>
      </c>
      <c r="E382" s="153" t="s">
        <v>305</v>
      </c>
      <c r="F382" s="153" t="s">
        <v>306</v>
      </c>
      <c r="G382" s="153" t="s">
        <v>307</v>
      </c>
      <c r="H382" s="153" t="s">
        <v>308</v>
      </c>
      <c r="I382" s="153" t="s">
        <v>309</v>
      </c>
      <c r="J382" s="419" t="s">
        <v>310</v>
      </c>
    </row>
    <row r="383" spans="2:10" ht="12.75">
      <c r="B383" s="425"/>
      <c r="C383" s="154" t="s">
        <v>311</v>
      </c>
      <c r="D383" s="155">
        <v>441</v>
      </c>
      <c r="E383" s="156">
        <v>442</v>
      </c>
      <c r="F383" s="156">
        <v>443</v>
      </c>
      <c r="G383" s="156">
        <v>444</v>
      </c>
      <c r="H383" s="156">
        <v>445</v>
      </c>
      <c r="I383" s="156">
        <v>446</v>
      </c>
      <c r="J383" s="420"/>
    </row>
    <row r="384" spans="2:10" ht="14.25" customHeight="1">
      <c r="B384" s="157" t="s">
        <v>14</v>
      </c>
      <c r="C384" s="158"/>
      <c r="D384" s="158"/>
      <c r="E384" s="159"/>
      <c r="F384" s="159"/>
      <c r="G384" s="159"/>
      <c r="H384" s="159"/>
      <c r="I384" s="159"/>
      <c r="J384" s="137"/>
    </row>
    <row r="385" spans="2:10" ht="12.75">
      <c r="B385" s="100" t="s">
        <v>20</v>
      </c>
      <c r="C385" s="103">
        <v>3199</v>
      </c>
      <c r="D385" s="415"/>
      <c r="E385" s="415"/>
      <c r="F385" s="415"/>
      <c r="G385" s="416"/>
      <c r="H385" s="416"/>
      <c r="I385" s="416"/>
      <c r="J385" s="160">
        <f>SUM(D385:I385)</f>
        <v>0</v>
      </c>
    </row>
    <row r="386" spans="2:10" ht="18.75" customHeight="1">
      <c r="B386" s="119" t="s">
        <v>312</v>
      </c>
      <c r="C386" s="113">
        <v>3100</v>
      </c>
      <c r="D386" s="86">
        <f aca="true" t="shared" si="6" ref="D386:I386">SUM(D385:D385)</f>
        <v>0</v>
      </c>
      <c r="E386" s="86">
        <f t="shared" si="6"/>
        <v>0</v>
      </c>
      <c r="F386" s="86">
        <f t="shared" si="6"/>
        <v>0</v>
      </c>
      <c r="G386" s="86">
        <f t="shared" si="6"/>
        <v>0</v>
      </c>
      <c r="H386" s="86">
        <f t="shared" si="6"/>
        <v>0</v>
      </c>
      <c r="I386" s="86">
        <f t="shared" si="6"/>
        <v>0</v>
      </c>
      <c r="J386" s="160">
        <f>SUM(D386:I386)</f>
        <v>0</v>
      </c>
    </row>
    <row r="387" spans="2:10" ht="14.25" customHeight="1">
      <c r="B387" s="161" t="s">
        <v>24</v>
      </c>
      <c r="C387" s="162"/>
      <c r="D387" s="162"/>
      <c r="E387" s="163"/>
      <c r="F387" s="163"/>
      <c r="G387" s="163"/>
      <c r="H387" s="163"/>
      <c r="I387" s="163"/>
      <c r="J387" s="146"/>
    </row>
    <row r="388" spans="2:11" ht="18.75" customHeight="1">
      <c r="B388" s="100" t="s">
        <v>313</v>
      </c>
      <c r="C388" s="103">
        <v>3271</v>
      </c>
      <c r="D388" s="417">
        <v>113847.41</v>
      </c>
      <c r="E388" s="417">
        <v>55808.78</v>
      </c>
      <c r="F388" s="417">
        <v>5010663.17</v>
      </c>
      <c r="G388" s="417"/>
      <c r="H388" s="417">
        <v>1068413.51</v>
      </c>
      <c r="I388" s="417">
        <v>62653.9</v>
      </c>
      <c r="J388" s="160">
        <f aca="true" t="shared" si="7" ref="J388:J393">SUM(D388:I388)</f>
        <v>6311386.7700000005</v>
      </c>
      <c r="K388" s="164"/>
    </row>
    <row r="389" spans="2:11" ht="18.75" customHeight="1">
      <c r="B389" s="100" t="s">
        <v>314</v>
      </c>
      <c r="C389" s="103">
        <v>3272</v>
      </c>
      <c r="D389" s="165"/>
      <c r="E389" s="417"/>
      <c r="F389" s="165"/>
      <c r="G389" s="417"/>
      <c r="H389" s="165"/>
      <c r="I389" s="417"/>
      <c r="J389" s="160">
        <f t="shared" si="7"/>
        <v>0</v>
      </c>
      <c r="K389" s="164"/>
    </row>
    <row r="390" spans="2:11" ht="18.75" customHeight="1">
      <c r="B390" s="100" t="s">
        <v>315</v>
      </c>
      <c r="C390" s="103">
        <v>3273</v>
      </c>
      <c r="D390" s="165"/>
      <c r="E390" s="417"/>
      <c r="F390" s="165"/>
      <c r="G390" s="417"/>
      <c r="H390" s="165"/>
      <c r="I390" s="417"/>
      <c r="J390" s="160">
        <f t="shared" si="7"/>
        <v>0</v>
      </c>
      <c r="K390" s="164"/>
    </row>
    <row r="391" spans="2:11" ht="18.75" customHeight="1">
      <c r="B391" s="100" t="s">
        <v>30</v>
      </c>
      <c r="C391" s="103">
        <v>3280</v>
      </c>
      <c r="D391" s="417"/>
      <c r="E391" s="417"/>
      <c r="F391" s="418"/>
      <c r="G391" s="417"/>
      <c r="H391" s="418"/>
      <c r="I391" s="417"/>
      <c r="J391" s="160">
        <f t="shared" si="7"/>
        <v>0</v>
      </c>
      <c r="K391" s="164"/>
    </row>
    <row r="392" spans="2:10" ht="18.75" customHeight="1">
      <c r="B392" s="100" t="s">
        <v>32</v>
      </c>
      <c r="C392" s="103">
        <v>3299</v>
      </c>
      <c r="D392" s="417"/>
      <c r="E392" s="418"/>
      <c r="F392" s="418"/>
      <c r="G392" s="418"/>
      <c r="H392" s="418"/>
      <c r="I392" s="418">
        <v>758875.9</v>
      </c>
      <c r="J392" s="160">
        <f t="shared" si="7"/>
        <v>758875.9</v>
      </c>
    </row>
    <row r="393" spans="2:10" ht="18.75" customHeight="1">
      <c r="B393" s="100" t="s">
        <v>34</v>
      </c>
      <c r="C393" s="104">
        <v>3200</v>
      </c>
      <c r="D393" s="86">
        <f aca="true" t="shared" si="8" ref="D393:I393">ROUND(SUM(D388:D392),2)</f>
        <v>113847.41</v>
      </c>
      <c r="E393" s="86">
        <f t="shared" si="8"/>
        <v>55808.78</v>
      </c>
      <c r="F393" s="166">
        <f t="shared" si="8"/>
        <v>5010663.17</v>
      </c>
      <c r="G393" s="166">
        <f t="shared" si="8"/>
        <v>0</v>
      </c>
      <c r="H393" s="166">
        <f t="shared" si="8"/>
        <v>1068413.51</v>
      </c>
      <c r="I393" s="166">
        <f t="shared" si="8"/>
        <v>821529.8</v>
      </c>
      <c r="J393" s="160">
        <f t="shared" si="7"/>
        <v>7070262.67</v>
      </c>
    </row>
    <row r="394" spans="2:10" ht="13.5" customHeight="1">
      <c r="B394" s="97" t="s">
        <v>82</v>
      </c>
      <c r="C394" s="102"/>
      <c r="D394" s="102"/>
      <c r="E394" s="106"/>
      <c r="F394" s="106"/>
      <c r="G394" s="106"/>
      <c r="H394" s="106"/>
      <c r="I394" s="106"/>
      <c r="J394" s="137"/>
    </row>
    <row r="395" spans="2:10" ht="18.75" customHeight="1">
      <c r="B395" s="100" t="s">
        <v>143</v>
      </c>
      <c r="C395" s="103">
        <v>3495</v>
      </c>
      <c r="D395" s="417">
        <v>8.74</v>
      </c>
      <c r="E395" s="417">
        <v>162.58</v>
      </c>
      <c r="F395" s="417">
        <v>517.07</v>
      </c>
      <c r="G395" s="417"/>
      <c r="H395" s="417"/>
      <c r="I395" s="417">
        <v>356.31</v>
      </c>
      <c r="J395" s="114">
        <f>SUM(D395:I395)</f>
        <v>1044.7</v>
      </c>
    </row>
    <row r="396" spans="2:10" ht="18.75" customHeight="1">
      <c r="B396" s="100" t="s">
        <v>147</v>
      </c>
      <c r="C396" s="104">
        <v>3400</v>
      </c>
      <c r="D396" s="86">
        <f aca="true" t="shared" si="9" ref="D396:I396">ROUND(SUM(D395:D395),2)</f>
        <v>8.74</v>
      </c>
      <c r="E396" s="86">
        <f t="shared" si="9"/>
        <v>162.58</v>
      </c>
      <c r="F396" s="166">
        <f t="shared" si="9"/>
        <v>517.07</v>
      </c>
      <c r="G396" s="166">
        <f t="shared" si="9"/>
        <v>0</v>
      </c>
      <c r="H396" s="166">
        <f t="shared" si="9"/>
        <v>0</v>
      </c>
      <c r="I396" s="166">
        <f t="shared" si="9"/>
        <v>356.31</v>
      </c>
      <c r="J396" s="86">
        <f>SUM(D396:I396)</f>
        <v>1044.7</v>
      </c>
    </row>
    <row r="397" spans="2:10" ht="18.75" customHeight="1">
      <c r="B397" s="107" t="s">
        <v>148</v>
      </c>
      <c r="C397" s="104">
        <v>3000</v>
      </c>
      <c r="D397" s="86">
        <f aca="true" t="shared" si="10" ref="D397:J397">ROUND(D386+D393+D396,2)</f>
        <v>113856.15</v>
      </c>
      <c r="E397" s="86">
        <f t="shared" si="10"/>
        <v>55971.36</v>
      </c>
      <c r="F397" s="86">
        <f t="shared" si="10"/>
        <v>5011180.24</v>
      </c>
      <c r="G397" s="86">
        <f t="shared" si="10"/>
        <v>0</v>
      </c>
      <c r="H397" s="86">
        <f t="shared" si="10"/>
        <v>1068413.51</v>
      </c>
      <c r="I397" s="86">
        <f t="shared" si="10"/>
        <v>821886.11</v>
      </c>
      <c r="J397" s="86">
        <f t="shared" si="10"/>
        <v>7071307.37</v>
      </c>
    </row>
    <row r="398" spans="2:11" ht="12.75">
      <c r="B398" s="88"/>
      <c r="C398" s="88"/>
      <c r="D398" s="88"/>
      <c r="E398" s="105"/>
      <c r="F398" s="88"/>
      <c r="G398" s="88"/>
      <c r="H398" s="88"/>
      <c r="I398" s="88"/>
      <c r="J398" s="88"/>
      <c r="K398" s="88"/>
    </row>
    <row r="399" spans="2:11" ht="12.75">
      <c r="B399" s="108" t="s">
        <v>189</v>
      </c>
      <c r="C399" s="88"/>
      <c r="D399" s="88"/>
      <c r="E399" s="88"/>
      <c r="F399" s="88"/>
      <c r="G399" s="88"/>
      <c r="H399" s="88"/>
      <c r="I399" s="88"/>
      <c r="J399" s="88"/>
      <c r="K399" s="88"/>
    </row>
    <row r="400" spans="2:11" ht="12" customHeight="1">
      <c r="B400" s="88"/>
      <c r="C400" s="150"/>
      <c r="D400" s="150"/>
      <c r="E400" s="88"/>
      <c r="F400" s="88"/>
      <c r="G400" s="88"/>
      <c r="H400" s="150"/>
      <c r="I400" s="150"/>
      <c r="J400" s="88"/>
      <c r="K400" s="88"/>
    </row>
    <row r="401" spans="2:11" ht="12" customHeight="1">
      <c r="B401" s="88"/>
      <c r="C401" s="150"/>
      <c r="D401" s="150"/>
      <c r="E401" s="88"/>
      <c r="F401" s="88"/>
      <c r="G401" s="88"/>
      <c r="H401" s="150"/>
      <c r="I401" s="150"/>
      <c r="J401" s="88"/>
      <c r="K401" s="88"/>
    </row>
    <row r="402" spans="1:11" ht="12.75">
      <c r="A402" s="1" t="s">
        <v>316</v>
      </c>
      <c r="B402" s="2" t="str">
        <f>$B$1</f>
        <v>DISTRICT SCHOOL BOARD OF OKEECHOBEE COUNTY</v>
      </c>
      <c r="C402" s="88"/>
      <c r="D402" s="88"/>
      <c r="E402" s="88"/>
      <c r="F402" s="88"/>
      <c r="G402" s="88"/>
      <c r="H402" s="90"/>
      <c r="I402" s="50"/>
      <c r="K402" s="91" t="s">
        <v>300</v>
      </c>
    </row>
    <row r="403" spans="2:11" ht="12.75">
      <c r="B403" s="89" t="s">
        <v>317</v>
      </c>
      <c r="C403" s="88"/>
      <c r="D403" s="88"/>
      <c r="E403" s="88"/>
      <c r="F403" s="88"/>
      <c r="G403" s="88"/>
      <c r="H403" s="88"/>
      <c r="I403" s="50"/>
      <c r="K403" s="92" t="s">
        <v>318</v>
      </c>
    </row>
    <row r="404" spans="2:11" ht="12.75">
      <c r="B404" s="52" t="str">
        <f>B4</f>
        <v>For the Fiscal Year Ended June 30, 2022</v>
      </c>
      <c r="C404" s="126"/>
      <c r="D404" s="127"/>
      <c r="E404" s="127"/>
      <c r="F404" s="127"/>
      <c r="G404" s="127"/>
      <c r="H404" s="127"/>
      <c r="I404" s="128"/>
      <c r="J404" s="127"/>
      <c r="K404" s="129" t="s">
        <v>319</v>
      </c>
    </row>
    <row r="405" spans="2:11" ht="13.5" customHeight="1">
      <c r="B405" s="421" t="s">
        <v>153</v>
      </c>
      <c r="C405" s="423" t="s">
        <v>12</v>
      </c>
      <c r="D405" s="53">
        <v>100</v>
      </c>
      <c r="E405" s="53">
        <v>200</v>
      </c>
      <c r="F405" s="53">
        <v>300</v>
      </c>
      <c r="G405" s="53">
        <v>400</v>
      </c>
      <c r="H405" s="53">
        <v>500</v>
      </c>
      <c r="I405" s="53">
        <v>600</v>
      </c>
      <c r="J405" s="53">
        <v>700</v>
      </c>
      <c r="K405" s="424" t="s">
        <v>154</v>
      </c>
    </row>
    <row r="406" spans="2:11" ht="25.5">
      <c r="B406" s="422"/>
      <c r="C406" s="423"/>
      <c r="D406" s="54" t="s">
        <v>155</v>
      </c>
      <c r="E406" s="54" t="s">
        <v>156</v>
      </c>
      <c r="F406" s="54" t="s">
        <v>157</v>
      </c>
      <c r="G406" s="54" t="s">
        <v>158</v>
      </c>
      <c r="H406" s="54" t="s">
        <v>159</v>
      </c>
      <c r="I406" s="54" t="s">
        <v>160</v>
      </c>
      <c r="J406" s="55" t="s">
        <v>161</v>
      </c>
      <c r="K406" s="424"/>
    </row>
    <row r="407" spans="2:11" ht="13.5" customHeight="1">
      <c r="B407" s="130" t="s">
        <v>162</v>
      </c>
      <c r="C407" s="131"/>
      <c r="D407" s="132"/>
      <c r="E407" s="132"/>
      <c r="F407" s="132"/>
      <c r="G407" s="132"/>
      <c r="H407" s="132"/>
      <c r="I407" s="132"/>
      <c r="J407" s="132"/>
      <c r="K407" s="132"/>
    </row>
    <row r="408" spans="2:11" ht="18.75" customHeight="1">
      <c r="B408" s="100" t="s">
        <v>163</v>
      </c>
      <c r="C408" s="103">
        <v>5000</v>
      </c>
      <c r="D408" s="26">
        <v>48444.06</v>
      </c>
      <c r="E408" s="26">
        <v>10430.81</v>
      </c>
      <c r="F408" s="26">
        <v>9674.04</v>
      </c>
      <c r="G408" s="26"/>
      <c r="H408" s="26">
        <v>250</v>
      </c>
      <c r="I408" s="26"/>
      <c r="J408" s="26">
        <v>3468.75</v>
      </c>
      <c r="K408" s="59">
        <f aca="true" t="shared" si="11" ref="K408:K425">ROUND(SUM(D408:J408),2)</f>
        <v>72267.66</v>
      </c>
    </row>
    <row r="409" spans="2:11" ht="18.75" customHeight="1">
      <c r="B409" s="60" t="s">
        <v>164</v>
      </c>
      <c r="C409" s="113">
        <v>6100</v>
      </c>
      <c r="D409" s="26"/>
      <c r="E409" s="26"/>
      <c r="F409" s="26"/>
      <c r="G409" s="26"/>
      <c r="H409" s="26">
        <v>243.13</v>
      </c>
      <c r="I409" s="26"/>
      <c r="J409" s="26"/>
      <c r="K409" s="59">
        <f t="shared" si="11"/>
        <v>243.13</v>
      </c>
    </row>
    <row r="410" spans="2:11" ht="18.75" customHeight="1">
      <c r="B410" s="100" t="s">
        <v>165</v>
      </c>
      <c r="C410" s="103">
        <v>6200</v>
      </c>
      <c r="D410" s="26"/>
      <c r="E410" s="26"/>
      <c r="F410" s="26"/>
      <c r="G410" s="26"/>
      <c r="H410" s="26"/>
      <c r="I410" s="26"/>
      <c r="J410" s="26"/>
      <c r="K410" s="59">
        <f t="shared" si="11"/>
        <v>0</v>
      </c>
    </row>
    <row r="411" spans="2:11" ht="18.75" customHeight="1">
      <c r="B411" s="100" t="s">
        <v>292</v>
      </c>
      <c r="C411" s="103">
        <v>6300</v>
      </c>
      <c r="D411" s="26"/>
      <c r="E411" s="26"/>
      <c r="F411" s="26"/>
      <c r="G411" s="26"/>
      <c r="H411" s="26"/>
      <c r="I411" s="26"/>
      <c r="J411" s="26"/>
      <c r="K411" s="59">
        <f t="shared" si="11"/>
        <v>0</v>
      </c>
    </row>
    <row r="412" spans="2:11" ht="18.75" customHeight="1">
      <c r="B412" s="100" t="s">
        <v>167</v>
      </c>
      <c r="C412" s="103">
        <v>6400</v>
      </c>
      <c r="D412" s="26"/>
      <c r="E412" s="26"/>
      <c r="F412" s="26"/>
      <c r="G412" s="26"/>
      <c r="H412" s="26"/>
      <c r="I412" s="26"/>
      <c r="J412" s="26"/>
      <c r="K412" s="59">
        <f t="shared" si="11"/>
        <v>0</v>
      </c>
    </row>
    <row r="413" spans="2:11" ht="18.75" customHeight="1">
      <c r="B413" s="100" t="s">
        <v>168</v>
      </c>
      <c r="C413" s="103">
        <v>6500</v>
      </c>
      <c r="D413" s="26"/>
      <c r="E413" s="26"/>
      <c r="F413" s="26"/>
      <c r="G413" s="26"/>
      <c r="H413" s="26"/>
      <c r="I413" s="26"/>
      <c r="J413" s="26"/>
      <c r="K413" s="59">
        <f t="shared" si="11"/>
        <v>0</v>
      </c>
    </row>
    <row r="414" spans="2:11" ht="18.75" customHeight="1">
      <c r="B414" s="100" t="s">
        <v>169</v>
      </c>
      <c r="C414" s="103">
        <v>7100</v>
      </c>
      <c r="D414" s="26"/>
      <c r="E414" s="26"/>
      <c r="F414" s="26"/>
      <c r="G414" s="26"/>
      <c r="H414" s="26"/>
      <c r="I414" s="26"/>
      <c r="J414" s="26"/>
      <c r="K414" s="59">
        <f t="shared" si="11"/>
        <v>0</v>
      </c>
    </row>
    <row r="415" spans="2:11" ht="18.75" customHeight="1">
      <c r="B415" s="100" t="s">
        <v>170</v>
      </c>
      <c r="C415" s="103">
        <v>7200</v>
      </c>
      <c r="D415" s="26"/>
      <c r="E415" s="26"/>
      <c r="F415" s="26"/>
      <c r="G415" s="26"/>
      <c r="H415" s="26"/>
      <c r="I415" s="26"/>
      <c r="J415" s="26">
        <v>5421.31</v>
      </c>
      <c r="K415" s="59">
        <f t="shared" si="11"/>
        <v>5421.31</v>
      </c>
    </row>
    <row r="416" spans="2:11" ht="18.75" customHeight="1">
      <c r="B416" s="100" t="s">
        <v>171</v>
      </c>
      <c r="C416" s="103">
        <v>7300</v>
      </c>
      <c r="D416" s="26"/>
      <c r="E416" s="26"/>
      <c r="F416" s="26"/>
      <c r="G416" s="26"/>
      <c r="H416" s="26"/>
      <c r="I416" s="26"/>
      <c r="J416" s="26"/>
      <c r="K416" s="59">
        <f t="shared" si="11"/>
        <v>0</v>
      </c>
    </row>
    <row r="417" spans="2:11" ht="18.75" customHeight="1">
      <c r="B417" s="100" t="s">
        <v>172</v>
      </c>
      <c r="C417" s="103">
        <v>7410</v>
      </c>
      <c r="D417" s="26"/>
      <c r="E417" s="26"/>
      <c r="F417" s="26"/>
      <c r="G417" s="26"/>
      <c r="H417" s="26"/>
      <c r="I417" s="26"/>
      <c r="J417" s="26"/>
      <c r="K417" s="59">
        <f t="shared" si="11"/>
        <v>0</v>
      </c>
    </row>
    <row r="418" spans="2:11" ht="18.75" customHeight="1">
      <c r="B418" s="100" t="s">
        <v>173</v>
      </c>
      <c r="C418" s="103">
        <v>7500</v>
      </c>
      <c r="D418" s="26"/>
      <c r="E418" s="26"/>
      <c r="F418" s="26"/>
      <c r="G418" s="26"/>
      <c r="H418" s="26"/>
      <c r="I418" s="26"/>
      <c r="J418" s="26"/>
      <c r="K418" s="59">
        <f t="shared" si="11"/>
        <v>0</v>
      </c>
    </row>
    <row r="419" spans="2:11" ht="18.75" customHeight="1">
      <c r="B419" s="100" t="s">
        <v>174</v>
      </c>
      <c r="C419" s="103">
        <v>7600</v>
      </c>
      <c r="D419" s="26"/>
      <c r="E419" s="26"/>
      <c r="F419" s="26"/>
      <c r="G419" s="26"/>
      <c r="H419" s="26"/>
      <c r="I419" s="26"/>
      <c r="J419" s="26"/>
      <c r="K419" s="59">
        <f t="shared" si="11"/>
        <v>0</v>
      </c>
    </row>
    <row r="420" spans="2:11" ht="18.75" customHeight="1">
      <c r="B420" s="100" t="s">
        <v>175</v>
      </c>
      <c r="C420" s="103">
        <v>7700</v>
      </c>
      <c r="D420" s="26"/>
      <c r="E420" s="26"/>
      <c r="F420" s="26"/>
      <c r="G420" s="26"/>
      <c r="H420" s="26"/>
      <c r="I420" s="26"/>
      <c r="J420" s="26"/>
      <c r="K420" s="59">
        <f t="shared" si="11"/>
        <v>0</v>
      </c>
    </row>
    <row r="421" spans="2:11" ht="18.75" customHeight="1">
      <c r="B421" s="60" t="s">
        <v>176</v>
      </c>
      <c r="C421" s="113">
        <v>7800</v>
      </c>
      <c r="D421" s="26">
        <v>5424</v>
      </c>
      <c r="E421" s="26">
        <v>1262.72</v>
      </c>
      <c r="F421" s="26"/>
      <c r="G421" s="26"/>
      <c r="H421" s="26"/>
      <c r="I421" s="26"/>
      <c r="J421" s="26"/>
      <c r="K421" s="59">
        <f t="shared" si="11"/>
        <v>6686.72</v>
      </c>
    </row>
    <row r="422" spans="2:11" ht="18.75" customHeight="1">
      <c r="B422" s="100" t="s">
        <v>177</v>
      </c>
      <c r="C422" s="103">
        <v>7900</v>
      </c>
      <c r="D422" s="26">
        <v>8626.24</v>
      </c>
      <c r="E422" s="26">
        <v>1878.48</v>
      </c>
      <c r="F422" s="26">
        <v>2132.85</v>
      </c>
      <c r="G422" s="26"/>
      <c r="H422" s="26">
        <v>16591.02</v>
      </c>
      <c r="I422" s="26"/>
      <c r="J422" s="26"/>
      <c r="K422" s="59">
        <f t="shared" si="11"/>
        <v>29228.59</v>
      </c>
    </row>
    <row r="423" spans="2:11" ht="18.75" customHeight="1">
      <c r="B423" s="100" t="s">
        <v>178</v>
      </c>
      <c r="C423" s="103">
        <v>8100</v>
      </c>
      <c r="D423" s="26"/>
      <c r="E423" s="26"/>
      <c r="F423" s="26"/>
      <c r="G423" s="26"/>
      <c r="H423" s="26"/>
      <c r="I423" s="26"/>
      <c r="J423" s="26"/>
      <c r="K423" s="59">
        <f t="shared" si="11"/>
        <v>0</v>
      </c>
    </row>
    <row r="424" spans="2:11" ht="18.75" customHeight="1">
      <c r="B424" s="60" t="s">
        <v>179</v>
      </c>
      <c r="C424" s="25">
        <v>8200</v>
      </c>
      <c r="D424" s="26"/>
      <c r="E424" s="26"/>
      <c r="F424" s="26"/>
      <c r="G424" s="26"/>
      <c r="H424" s="26"/>
      <c r="I424" s="26"/>
      <c r="J424" s="26"/>
      <c r="K424" s="59">
        <f t="shared" si="11"/>
        <v>0</v>
      </c>
    </row>
    <row r="425" spans="2:11" ht="18.75" customHeight="1">
      <c r="B425" s="100" t="s">
        <v>180</v>
      </c>
      <c r="C425" s="103">
        <v>9100</v>
      </c>
      <c r="D425" s="26"/>
      <c r="E425" s="26"/>
      <c r="F425" s="26"/>
      <c r="G425" s="26"/>
      <c r="H425" s="26"/>
      <c r="I425" s="26"/>
      <c r="J425" s="26"/>
      <c r="K425" s="59">
        <f t="shared" si="11"/>
        <v>0</v>
      </c>
    </row>
    <row r="426" spans="2:11" ht="13.5" customHeight="1">
      <c r="B426" s="97" t="s">
        <v>181</v>
      </c>
      <c r="C426" s="133"/>
      <c r="D426" s="134"/>
      <c r="E426" s="134"/>
      <c r="F426" s="134"/>
      <c r="G426" s="134"/>
      <c r="H426" s="134"/>
      <c r="I426" s="40"/>
      <c r="J426" s="134"/>
      <c r="K426" s="106"/>
    </row>
    <row r="427" spans="2:11" ht="18.75" customHeight="1">
      <c r="B427" s="100" t="s">
        <v>172</v>
      </c>
      <c r="C427" s="103">
        <v>7420</v>
      </c>
      <c r="D427" s="135"/>
      <c r="E427" s="135"/>
      <c r="F427" s="135"/>
      <c r="G427" s="135"/>
      <c r="H427" s="135"/>
      <c r="I427" s="26"/>
      <c r="J427" s="135"/>
      <c r="K427" s="59">
        <f>ROUND(I427,2)</f>
        <v>0</v>
      </c>
    </row>
    <row r="428" spans="2:11" ht="18.75" customHeight="1">
      <c r="B428" s="100" t="s">
        <v>183</v>
      </c>
      <c r="C428" s="103">
        <v>9300</v>
      </c>
      <c r="D428" s="135"/>
      <c r="E428" s="135"/>
      <c r="F428" s="135"/>
      <c r="G428" s="135"/>
      <c r="H428" s="135"/>
      <c r="I428" s="26"/>
      <c r="J428" s="135"/>
      <c r="K428" s="59">
        <f>ROUND(I428,2)</f>
        <v>0</v>
      </c>
    </row>
    <row r="429" spans="2:11" ht="18.75" customHeight="1">
      <c r="B429" s="136" t="s">
        <v>187</v>
      </c>
      <c r="C429" s="133"/>
      <c r="D429" s="137">
        <f>ROUND(SUM(D408:D425),2)</f>
        <v>62494.3</v>
      </c>
      <c r="E429" s="138">
        <f>ROUND(SUM(E408:E425),2)</f>
        <v>13572.01</v>
      </c>
      <c r="F429" s="138">
        <f>ROUND(SUM(F408:F425),2)</f>
        <v>11806.89</v>
      </c>
      <c r="G429" s="138">
        <f>ROUND(SUM(G408:G425),2)</f>
        <v>0</v>
      </c>
      <c r="H429" s="138">
        <f>ROUND(SUM(H408:H425),2)</f>
        <v>17084.15</v>
      </c>
      <c r="I429" s="138">
        <f>ROUND(SUM(I408:I425)+SUM(I427:I428),2)</f>
        <v>0</v>
      </c>
      <c r="J429" s="138">
        <f>ROUND(SUM(J408:J425),2)</f>
        <v>8890.06</v>
      </c>
      <c r="K429" s="139">
        <f>ROUND(SUM(D429:J429),2)</f>
        <v>113847.41</v>
      </c>
    </row>
    <row r="430" spans="2:11" ht="18.75" customHeight="1">
      <c r="B430" s="140" t="s">
        <v>293</v>
      </c>
      <c r="C430" s="141"/>
      <c r="D430" s="142"/>
      <c r="E430" s="143"/>
      <c r="F430" s="143"/>
      <c r="G430" s="143"/>
      <c r="H430" s="143"/>
      <c r="I430" s="143"/>
      <c r="J430" s="142"/>
      <c r="K430" s="28">
        <f>ROUND(D397-K429,2)</f>
        <v>8.74</v>
      </c>
    </row>
    <row r="431" spans="2:4" ht="33" customHeight="1">
      <c r="B431" s="112" t="s">
        <v>194</v>
      </c>
      <c r="C431" s="144" t="s">
        <v>12</v>
      </c>
      <c r="D431" s="145"/>
    </row>
    <row r="432" spans="2:4" ht="18.75" customHeight="1">
      <c r="B432" s="110" t="s">
        <v>195</v>
      </c>
      <c r="C432" s="103">
        <v>3720</v>
      </c>
      <c r="D432" s="45"/>
    </row>
    <row r="433" spans="2:4" ht="18.75" customHeight="1">
      <c r="B433" s="110" t="s">
        <v>294</v>
      </c>
      <c r="C433" s="103">
        <v>3730</v>
      </c>
      <c r="D433" s="45"/>
    </row>
    <row r="434" spans="2:4" ht="18.75" customHeight="1">
      <c r="B434" s="110" t="s">
        <v>197</v>
      </c>
      <c r="C434" s="103">
        <v>3740</v>
      </c>
      <c r="D434" s="45"/>
    </row>
    <row r="435" spans="2:4" ht="13.5" customHeight="1">
      <c r="B435" s="97" t="s">
        <v>198</v>
      </c>
      <c r="C435" s="102"/>
      <c r="D435" s="146"/>
    </row>
    <row r="436" spans="2:4" ht="18.75" customHeight="1">
      <c r="B436" s="100" t="s">
        <v>261</v>
      </c>
      <c r="C436" s="103">
        <v>3610</v>
      </c>
      <c r="D436" s="45"/>
    </row>
    <row r="437" spans="2:4" ht="18.75" customHeight="1">
      <c r="B437" s="100" t="s">
        <v>199</v>
      </c>
      <c r="C437" s="103">
        <v>3620</v>
      </c>
      <c r="D437" s="45"/>
    </row>
    <row r="438" spans="2:4" ht="18.75" customHeight="1">
      <c r="B438" s="100" t="s">
        <v>200</v>
      </c>
      <c r="C438" s="103">
        <v>3630</v>
      </c>
      <c r="D438" s="45"/>
    </row>
    <row r="439" spans="2:4" ht="18.75" customHeight="1">
      <c r="B439" s="100" t="s">
        <v>262</v>
      </c>
      <c r="C439" s="103">
        <v>3650</v>
      </c>
      <c r="D439" s="45"/>
    </row>
    <row r="440" spans="2:4" ht="18.75" customHeight="1">
      <c r="B440" s="100" t="s">
        <v>202</v>
      </c>
      <c r="C440" s="103">
        <v>3660</v>
      </c>
      <c r="D440" s="45"/>
    </row>
    <row r="441" spans="2:4" ht="18.75" customHeight="1">
      <c r="B441" s="100" t="s">
        <v>203</v>
      </c>
      <c r="C441" s="103">
        <v>3670</v>
      </c>
      <c r="D441" s="35"/>
    </row>
    <row r="442" spans="2:4" ht="18.75" customHeight="1">
      <c r="B442" s="100" t="s">
        <v>204</v>
      </c>
      <c r="C442" s="103">
        <v>3690</v>
      </c>
      <c r="D442" s="147"/>
    </row>
    <row r="443" spans="2:4" ht="18.75" customHeight="1">
      <c r="B443" s="100" t="s">
        <v>205</v>
      </c>
      <c r="C443" s="104">
        <v>3600</v>
      </c>
      <c r="D443" s="86">
        <f>ROUND(SUM(D436:D442),2)</f>
        <v>0</v>
      </c>
    </row>
    <row r="444" spans="2:4" ht="13.5" customHeight="1">
      <c r="B444" s="97" t="s">
        <v>206</v>
      </c>
      <c r="C444" s="102"/>
      <c r="D444" s="146"/>
    </row>
    <row r="445" spans="2:4" ht="18.75" customHeight="1">
      <c r="B445" s="100" t="s">
        <v>295</v>
      </c>
      <c r="C445" s="103">
        <v>910</v>
      </c>
      <c r="D445" s="45"/>
    </row>
    <row r="446" spans="2:4" ht="18.75" customHeight="1">
      <c r="B446" s="100" t="s">
        <v>207</v>
      </c>
      <c r="C446" s="103">
        <v>920</v>
      </c>
      <c r="D446" s="45"/>
    </row>
    <row r="447" spans="2:4" ht="18.75" customHeight="1">
      <c r="B447" s="100" t="s">
        <v>208</v>
      </c>
      <c r="C447" s="103">
        <v>930</v>
      </c>
      <c r="D447" s="45"/>
    </row>
    <row r="448" spans="2:4" ht="18.75" customHeight="1">
      <c r="B448" s="100" t="s">
        <v>262</v>
      </c>
      <c r="C448" s="103">
        <v>950</v>
      </c>
      <c r="D448" s="45"/>
    </row>
    <row r="449" spans="2:4" ht="18.75" customHeight="1">
      <c r="B449" s="100" t="s">
        <v>210</v>
      </c>
      <c r="C449" s="103">
        <v>960</v>
      </c>
      <c r="D449" s="35"/>
    </row>
    <row r="450" spans="2:4" ht="18.75" customHeight="1">
      <c r="B450" s="100" t="s">
        <v>211</v>
      </c>
      <c r="C450" s="103">
        <v>970</v>
      </c>
      <c r="D450" s="35"/>
    </row>
    <row r="451" spans="2:4" ht="18.75" customHeight="1">
      <c r="B451" s="100" t="s">
        <v>212</v>
      </c>
      <c r="C451" s="103">
        <v>990</v>
      </c>
      <c r="D451" s="147"/>
    </row>
    <row r="452" spans="2:4" ht="18.75" customHeight="1">
      <c r="B452" s="100" t="s">
        <v>213</v>
      </c>
      <c r="C452" s="104">
        <v>9700</v>
      </c>
      <c r="D452" s="86">
        <f>ROUND(SUM(D445:D451),2)</f>
        <v>0</v>
      </c>
    </row>
    <row r="453" spans="2:4" ht="18.75" customHeight="1">
      <c r="B453" s="107" t="s">
        <v>214</v>
      </c>
      <c r="C453" s="104"/>
      <c r="D453" s="86">
        <f>ROUND(SUM(D432:D434)+D443+D452,2)</f>
        <v>0</v>
      </c>
    </row>
    <row r="454" spans="2:4" ht="18.75" customHeight="1">
      <c r="B454" s="107" t="s">
        <v>264</v>
      </c>
      <c r="C454" s="103"/>
      <c r="D454" s="86">
        <f>ROUND(K430+D453,2)</f>
        <v>8.74</v>
      </c>
    </row>
    <row r="455" spans="2:4" ht="18.75" customHeight="1">
      <c r="B455" s="74" t="str">
        <f>B146</f>
        <v>Fund Balance, July 1, 2021</v>
      </c>
      <c r="C455" s="75">
        <v>2800</v>
      </c>
      <c r="D455" s="45"/>
    </row>
    <row r="456" spans="2:4" ht="18.75" customHeight="1">
      <c r="B456" s="74" t="s">
        <v>216</v>
      </c>
      <c r="C456" s="75">
        <v>2891</v>
      </c>
      <c r="D456" s="45"/>
    </row>
    <row r="457" spans="2:4" ht="13.5" customHeight="1">
      <c r="B457" s="82" t="s">
        <v>217</v>
      </c>
      <c r="C457" s="83"/>
      <c r="D457" s="44"/>
    </row>
    <row r="458" spans="2:4" ht="18.75" customHeight="1">
      <c r="B458" s="60" t="s">
        <v>218</v>
      </c>
      <c r="C458" s="84">
        <v>2710</v>
      </c>
      <c r="D458" s="45"/>
    </row>
    <row r="459" spans="2:4" ht="18.75" customHeight="1">
      <c r="B459" s="24" t="s">
        <v>219</v>
      </c>
      <c r="C459" s="75">
        <v>2720</v>
      </c>
      <c r="D459" s="26">
        <v>8.74</v>
      </c>
    </row>
    <row r="460" spans="2:4" ht="18.75" customHeight="1">
      <c r="B460" s="24" t="s">
        <v>220</v>
      </c>
      <c r="C460" s="75">
        <v>2730</v>
      </c>
      <c r="D460" s="26"/>
    </row>
    <row r="461" spans="2:4" ht="18.75" customHeight="1">
      <c r="B461" s="24" t="s">
        <v>221</v>
      </c>
      <c r="C461" s="75">
        <v>2740</v>
      </c>
      <c r="D461" s="26"/>
    </row>
    <row r="462" spans="2:4" ht="18.75" customHeight="1">
      <c r="B462" s="24" t="s">
        <v>222</v>
      </c>
      <c r="C462" s="75">
        <v>2750</v>
      </c>
      <c r="D462" s="148"/>
    </row>
    <row r="463" spans="2:4" ht="18.75" customHeight="1">
      <c r="B463" s="85" t="str">
        <f>B154</f>
        <v>Total Fund Balances, June 30, 2022</v>
      </c>
      <c r="C463" s="33">
        <v>2700</v>
      </c>
      <c r="D463" s="114">
        <f>ROUND(SUM(D458:D462),2)</f>
        <v>8.74</v>
      </c>
    </row>
    <row r="464" spans="2:11" ht="12.75">
      <c r="B464" s="108"/>
      <c r="C464" s="149"/>
      <c r="E464" s="88"/>
      <c r="F464" s="88"/>
      <c r="G464" s="88"/>
      <c r="H464" s="150"/>
      <c r="I464" s="150"/>
      <c r="J464" s="88"/>
      <c r="K464" s="88"/>
    </row>
    <row r="465" spans="2:11" ht="12.75">
      <c r="B465" s="88" t="s">
        <v>189</v>
      </c>
      <c r="C465" s="150"/>
      <c r="D465" s="150"/>
      <c r="E465" s="88"/>
      <c r="F465" s="88"/>
      <c r="G465" s="88"/>
      <c r="H465" s="150"/>
      <c r="I465" s="150"/>
      <c r="J465" s="88"/>
      <c r="K465" s="88"/>
    </row>
    <row r="466" spans="2:11" ht="12.75">
      <c r="B466" s="88"/>
      <c r="C466" s="150"/>
      <c r="D466" s="150"/>
      <c r="E466" s="88"/>
      <c r="F466" s="88"/>
      <c r="G466" s="88"/>
      <c r="H466" s="150"/>
      <c r="I466" s="150"/>
      <c r="J466" s="88"/>
      <c r="K466" s="88"/>
    </row>
    <row r="467" spans="2:11" ht="12.75">
      <c r="B467" s="88"/>
      <c r="C467" s="150"/>
      <c r="D467" s="150"/>
      <c r="E467" s="88"/>
      <c r="F467" s="88"/>
      <c r="G467" s="88"/>
      <c r="H467" s="150"/>
      <c r="I467" s="150"/>
      <c r="J467" s="88"/>
      <c r="K467" s="88"/>
    </row>
    <row r="468" spans="1:11" ht="12.75">
      <c r="A468" s="1" t="s">
        <v>320</v>
      </c>
      <c r="B468" s="2" t="str">
        <f>$B$1</f>
        <v>DISTRICT SCHOOL BOARD OF OKEECHOBEE COUNTY</v>
      </c>
      <c r="C468" s="88"/>
      <c r="D468" s="88"/>
      <c r="E468" s="88"/>
      <c r="F468" s="88"/>
      <c r="G468" s="88"/>
      <c r="H468" s="90"/>
      <c r="I468" s="50"/>
      <c r="K468" s="91" t="s">
        <v>300</v>
      </c>
    </row>
    <row r="469" spans="2:11" ht="12.75">
      <c r="B469" s="89" t="s">
        <v>321</v>
      </c>
      <c r="C469" s="88"/>
      <c r="D469" s="88"/>
      <c r="E469" s="88"/>
      <c r="F469" s="88"/>
      <c r="G469" s="88"/>
      <c r="H469" s="88"/>
      <c r="I469" s="50"/>
      <c r="K469" s="92" t="s">
        <v>322</v>
      </c>
    </row>
    <row r="470" spans="2:11" ht="12.75">
      <c r="B470" s="52" t="str">
        <f>B4</f>
        <v>For the Fiscal Year Ended June 30, 2022</v>
      </c>
      <c r="C470" s="126"/>
      <c r="D470" s="127"/>
      <c r="E470" s="127"/>
      <c r="F470" s="127"/>
      <c r="G470" s="127"/>
      <c r="H470" s="127"/>
      <c r="I470" s="128"/>
      <c r="J470" s="127"/>
      <c r="K470" s="129" t="s">
        <v>323</v>
      </c>
    </row>
    <row r="471" spans="2:11" ht="14.25" customHeight="1">
      <c r="B471" s="421" t="s">
        <v>153</v>
      </c>
      <c r="C471" s="423" t="s">
        <v>12</v>
      </c>
      <c r="D471" s="53">
        <v>100</v>
      </c>
      <c r="E471" s="53">
        <v>200</v>
      </c>
      <c r="F471" s="53">
        <v>300</v>
      </c>
      <c r="G471" s="53">
        <v>400</v>
      </c>
      <c r="H471" s="53">
        <v>500</v>
      </c>
      <c r="I471" s="53">
        <v>600</v>
      </c>
      <c r="J471" s="53">
        <v>700</v>
      </c>
      <c r="K471" s="424" t="s">
        <v>154</v>
      </c>
    </row>
    <row r="472" spans="2:11" ht="25.5">
      <c r="B472" s="422"/>
      <c r="C472" s="423"/>
      <c r="D472" s="54" t="s">
        <v>155</v>
      </c>
      <c r="E472" s="54" t="s">
        <v>156</v>
      </c>
      <c r="F472" s="54" t="s">
        <v>157</v>
      </c>
      <c r="G472" s="54" t="s">
        <v>158</v>
      </c>
      <c r="H472" s="54" t="s">
        <v>159</v>
      </c>
      <c r="I472" s="54" t="s">
        <v>160</v>
      </c>
      <c r="J472" s="55" t="s">
        <v>161</v>
      </c>
      <c r="K472" s="424"/>
    </row>
    <row r="473" spans="2:11" ht="14.25" customHeight="1">
      <c r="B473" s="130" t="s">
        <v>162</v>
      </c>
      <c r="C473" s="131"/>
      <c r="D473" s="132"/>
      <c r="E473" s="132"/>
      <c r="F473" s="132"/>
      <c r="G473" s="132"/>
      <c r="H473" s="132"/>
      <c r="I473" s="132"/>
      <c r="J473" s="132"/>
      <c r="K473" s="132"/>
    </row>
    <row r="474" spans="2:11" ht="19.5" customHeight="1">
      <c r="B474" s="100" t="s">
        <v>163</v>
      </c>
      <c r="C474" s="103">
        <v>5000</v>
      </c>
      <c r="D474" s="26"/>
      <c r="E474" s="26"/>
      <c r="F474" s="26"/>
      <c r="G474" s="26"/>
      <c r="H474" s="26"/>
      <c r="I474" s="26"/>
      <c r="J474" s="26"/>
      <c r="K474" s="59">
        <f aca="true" t="shared" si="12" ref="K474:K491">ROUND(SUM(D474:J474),2)</f>
        <v>0</v>
      </c>
    </row>
    <row r="475" spans="2:11" ht="19.5" customHeight="1">
      <c r="B475" s="60" t="s">
        <v>164</v>
      </c>
      <c r="C475" s="113">
        <v>6100</v>
      </c>
      <c r="D475" s="26"/>
      <c r="E475" s="26"/>
      <c r="F475" s="26"/>
      <c r="G475" s="26"/>
      <c r="H475" s="26"/>
      <c r="I475" s="26"/>
      <c r="J475" s="26"/>
      <c r="K475" s="59">
        <f t="shared" si="12"/>
        <v>0</v>
      </c>
    </row>
    <row r="476" spans="2:11" ht="19.5" customHeight="1">
      <c r="B476" s="100" t="s">
        <v>165</v>
      </c>
      <c r="C476" s="103">
        <v>6200</v>
      </c>
      <c r="D476" s="26"/>
      <c r="E476" s="26"/>
      <c r="F476" s="26"/>
      <c r="G476" s="26"/>
      <c r="H476" s="26"/>
      <c r="I476" s="26"/>
      <c r="J476" s="26"/>
      <c r="K476" s="59">
        <f t="shared" si="12"/>
        <v>0</v>
      </c>
    </row>
    <row r="477" spans="2:11" ht="19.5" customHeight="1">
      <c r="B477" s="100" t="s">
        <v>292</v>
      </c>
      <c r="C477" s="103">
        <v>6300</v>
      </c>
      <c r="D477" s="26">
        <v>38988.56</v>
      </c>
      <c r="E477" s="26">
        <v>10923.41</v>
      </c>
      <c r="F477" s="26"/>
      <c r="G477" s="26"/>
      <c r="H477" s="26">
        <v>404.15</v>
      </c>
      <c r="I477" s="26"/>
      <c r="J477" s="26"/>
      <c r="K477" s="59">
        <f t="shared" si="12"/>
        <v>50316.12</v>
      </c>
    </row>
    <row r="478" spans="2:11" ht="19.5" customHeight="1">
      <c r="B478" s="100" t="s">
        <v>167</v>
      </c>
      <c r="C478" s="103">
        <v>6400</v>
      </c>
      <c r="D478" s="26">
        <v>303.75</v>
      </c>
      <c r="E478" s="26">
        <v>57.34</v>
      </c>
      <c r="F478" s="26">
        <v>552.32</v>
      </c>
      <c r="G478" s="26"/>
      <c r="H478" s="26">
        <v>4579.25</v>
      </c>
      <c r="I478" s="26"/>
      <c r="J478" s="26"/>
      <c r="K478" s="59">
        <f t="shared" si="12"/>
        <v>5492.66</v>
      </c>
    </row>
    <row r="479" spans="2:11" ht="19.5" customHeight="1">
      <c r="B479" s="100" t="s">
        <v>168</v>
      </c>
      <c r="C479" s="103">
        <v>6500</v>
      </c>
      <c r="D479" s="26"/>
      <c r="E479" s="26"/>
      <c r="F479" s="26"/>
      <c r="G479" s="26"/>
      <c r="H479" s="26"/>
      <c r="I479" s="26"/>
      <c r="J479" s="26"/>
      <c r="K479" s="59">
        <f t="shared" si="12"/>
        <v>0</v>
      </c>
    </row>
    <row r="480" spans="2:11" ht="19.5" customHeight="1">
      <c r="B480" s="100" t="s">
        <v>169</v>
      </c>
      <c r="C480" s="103">
        <v>7100</v>
      </c>
      <c r="D480" s="26"/>
      <c r="E480" s="26"/>
      <c r="F480" s="26"/>
      <c r="G480" s="26"/>
      <c r="H480" s="26"/>
      <c r="I480" s="26"/>
      <c r="J480" s="26"/>
      <c r="K480" s="59">
        <f t="shared" si="12"/>
        <v>0</v>
      </c>
    </row>
    <row r="481" spans="2:11" ht="19.5" customHeight="1">
      <c r="B481" s="100" t="s">
        <v>170</v>
      </c>
      <c r="C481" s="103">
        <v>7200</v>
      </c>
      <c r="D481" s="26"/>
      <c r="E481" s="26"/>
      <c r="F481" s="26"/>
      <c r="G481" s="26"/>
      <c r="H481" s="26"/>
      <c r="I481" s="26"/>
      <c r="J481" s="26"/>
      <c r="K481" s="59">
        <f t="shared" si="12"/>
        <v>0</v>
      </c>
    </row>
    <row r="482" spans="2:11" ht="19.5" customHeight="1">
      <c r="B482" s="100" t="s">
        <v>171</v>
      </c>
      <c r="C482" s="103">
        <v>7300</v>
      </c>
      <c r="D482" s="26"/>
      <c r="E482" s="26"/>
      <c r="F482" s="26"/>
      <c r="G482" s="26"/>
      <c r="H482" s="26"/>
      <c r="I482" s="26"/>
      <c r="J482" s="26"/>
      <c r="K482" s="59">
        <f t="shared" si="12"/>
        <v>0</v>
      </c>
    </row>
    <row r="483" spans="2:11" ht="19.5" customHeight="1">
      <c r="B483" s="100" t="s">
        <v>172</v>
      </c>
      <c r="C483" s="103">
        <v>7410</v>
      </c>
      <c r="D483" s="26"/>
      <c r="E483" s="26"/>
      <c r="F483" s="26"/>
      <c r="G483" s="26"/>
      <c r="H483" s="26"/>
      <c r="I483" s="26"/>
      <c r="J483" s="26"/>
      <c r="K483" s="59">
        <f t="shared" si="12"/>
        <v>0</v>
      </c>
    </row>
    <row r="484" spans="2:11" ht="19.5" customHeight="1">
      <c r="B484" s="100" t="s">
        <v>173</v>
      </c>
      <c r="C484" s="103">
        <v>7500</v>
      </c>
      <c r="D484" s="26"/>
      <c r="E484" s="26"/>
      <c r="F484" s="26"/>
      <c r="G484" s="26"/>
      <c r="H484" s="26"/>
      <c r="I484" s="26"/>
      <c r="J484" s="26"/>
      <c r="K484" s="59">
        <f t="shared" si="12"/>
        <v>0</v>
      </c>
    </row>
    <row r="485" spans="2:11" ht="19.5" customHeight="1">
      <c r="B485" s="100" t="s">
        <v>174</v>
      </c>
      <c r="C485" s="103">
        <v>7600</v>
      </c>
      <c r="D485" s="26"/>
      <c r="E485" s="26"/>
      <c r="F485" s="26"/>
      <c r="G485" s="26"/>
      <c r="H485" s="26"/>
      <c r="I485" s="26"/>
      <c r="J485" s="26"/>
      <c r="K485" s="59">
        <f t="shared" si="12"/>
        <v>0</v>
      </c>
    </row>
    <row r="486" spans="2:11" ht="19.5" customHeight="1">
      <c r="B486" s="100" t="s">
        <v>175</v>
      </c>
      <c r="C486" s="103">
        <v>7700</v>
      </c>
      <c r="D486" s="26"/>
      <c r="E486" s="26"/>
      <c r="F486" s="26"/>
      <c r="G486" s="26"/>
      <c r="H486" s="26"/>
      <c r="I486" s="26"/>
      <c r="J486" s="26"/>
      <c r="K486" s="59">
        <f t="shared" si="12"/>
        <v>0</v>
      </c>
    </row>
    <row r="487" spans="2:11" ht="19.5" customHeight="1">
      <c r="B487" s="60" t="s">
        <v>176</v>
      </c>
      <c r="C487" s="113">
        <v>7800</v>
      </c>
      <c r="D487" s="26"/>
      <c r="E487" s="26"/>
      <c r="F487" s="26"/>
      <c r="G487" s="26"/>
      <c r="H487" s="26"/>
      <c r="I487" s="26"/>
      <c r="J487" s="26"/>
      <c r="K487" s="59">
        <f t="shared" si="12"/>
        <v>0</v>
      </c>
    </row>
    <row r="488" spans="2:11" ht="19.5" customHeight="1">
      <c r="B488" s="100" t="s">
        <v>177</v>
      </c>
      <c r="C488" s="103">
        <v>7900</v>
      </c>
      <c r="D488" s="26"/>
      <c r="E488" s="26"/>
      <c r="F488" s="26"/>
      <c r="G488" s="26"/>
      <c r="H488" s="26"/>
      <c r="I488" s="26"/>
      <c r="J488" s="26"/>
      <c r="K488" s="59">
        <f t="shared" si="12"/>
        <v>0</v>
      </c>
    </row>
    <row r="489" spans="2:11" ht="19.5" customHeight="1">
      <c r="B489" s="100" t="s">
        <v>178</v>
      </c>
      <c r="C489" s="103">
        <v>8100</v>
      </c>
      <c r="D489" s="26"/>
      <c r="E489" s="26"/>
      <c r="F489" s="26"/>
      <c r="G489" s="26"/>
      <c r="H489" s="26"/>
      <c r="I489" s="26"/>
      <c r="J489" s="26"/>
      <c r="K489" s="59">
        <f t="shared" si="12"/>
        <v>0</v>
      </c>
    </row>
    <row r="490" spans="2:11" ht="19.5" customHeight="1">
      <c r="B490" s="60" t="s">
        <v>179</v>
      </c>
      <c r="C490" s="25">
        <v>8200</v>
      </c>
      <c r="D490" s="26"/>
      <c r="E490" s="26"/>
      <c r="F490" s="26"/>
      <c r="G490" s="26"/>
      <c r="H490" s="26"/>
      <c r="I490" s="26"/>
      <c r="J490" s="26"/>
      <c r="K490" s="59">
        <f t="shared" si="12"/>
        <v>0</v>
      </c>
    </row>
    <row r="491" spans="2:11" ht="19.5" customHeight="1">
      <c r="B491" s="100" t="s">
        <v>180</v>
      </c>
      <c r="C491" s="103">
        <v>9100</v>
      </c>
      <c r="D491" s="26"/>
      <c r="E491" s="26"/>
      <c r="F491" s="26"/>
      <c r="G491" s="26"/>
      <c r="H491" s="26"/>
      <c r="I491" s="26"/>
      <c r="J491" s="26"/>
      <c r="K491" s="59">
        <f t="shared" si="12"/>
        <v>0</v>
      </c>
    </row>
    <row r="492" spans="2:11" ht="14.25" customHeight="1">
      <c r="B492" s="97" t="s">
        <v>181</v>
      </c>
      <c r="C492" s="133"/>
      <c r="D492" s="134"/>
      <c r="E492" s="134"/>
      <c r="F492" s="134"/>
      <c r="G492" s="134"/>
      <c r="H492" s="134"/>
      <c r="I492" s="40"/>
      <c r="J492" s="134"/>
      <c r="K492" s="106"/>
    </row>
    <row r="493" spans="2:11" ht="19.5" customHeight="1">
      <c r="B493" s="100" t="s">
        <v>172</v>
      </c>
      <c r="C493" s="103">
        <v>7420</v>
      </c>
      <c r="D493" s="135"/>
      <c r="E493" s="135"/>
      <c r="F493" s="135"/>
      <c r="G493" s="135"/>
      <c r="H493" s="135"/>
      <c r="I493" s="26"/>
      <c r="J493" s="135"/>
      <c r="K493" s="59">
        <f>ROUND(I493,2)</f>
        <v>0</v>
      </c>
    </row>
    <row r="494" spans="2:11" ht="19.5" customHeight="1">
      <c r="B494" s="100" t="s">
        <v>183</v>
      </c>
      <c r="C494" s="103">
        <v>9300</v>
      </c>
      <c r="D494" s="135"/>
      <c r="E494" s="135"/>
      <c r="F494" s="135"/>
      <c r="G494" s="135"/>
      <c r="H494" s="135"/>
      <c r="I494" s="26"/>
      <c r="J494" s="135"/>
      <c r="K494" s="59">
        <f>ROUND(I494,2)</f>
        <v>0</v>
      </c>
    </row>
    <row r="495" spans="2:11" ht="19.5" customHeight="1">
      <c r="B495" s="136" t="s">
        <v>187</v>
      </c>
      <c r="C495" s="133"/>
      <c r="D495" s="137">
        <f>ROUND(SUM(D474:D491),2)</f>
        <v>39292.31</v>
      </c>
      <c r="E495" s="138">
        <f>ROUND(SUM(E474:E491),2)</f>
        <v>10980.75</v>
      </c>
      <c r="F495" s="138">
        <f>ROUND(SUM(F474:F491),2)</f>
        <v>552.32</v>
      </c>
      <c r="G495" s="138">
        <f>ROUND(SUM(G474:G491),2)</f>
        <v>0</v>
      </c>
      <c r="H495" s="138">
        <f>ROUND(SUM(H474:H491),2)</f>
        <v>4983.4</v>
      </c>
      <c r="I495" s="138">
        <f>ROUND(SUM(I474:I491)+SUM(I493:I494),2)</f>
        <v>0</v>
      </c>
      <c r="J495" s="138">
        <f>ROUND(SUM(J474:J491),2)</f>
        <v>0</v>
      </c>
      <c r="K495" s="139">
        <f>ROUND(SUM(D495:J495),2)</f>
        <v>55808.78</v>
      </c>
    </row>
    <row r="496" spans="2:11" ht="19.5" customHeight="1">
      <c r="B496" s="140" t="s">
        <v>293</v>
      </c>
      <c r="C496" s="141"/>
      <c r="D496" s="142"/>
      <c r="E496" s="143"/>
      <c r="F496" s="143"/>
      <c r="G496" s="143"/>
      <c r="H496" s="143"/>
      <c r="I496" s="143"/>
      <c r="J496" s="143"/>
      <c r="K496" s="28">
        <f>ROUND(E397-K495,2)</f>
        <v>162.58</v>
      </c>
    </row>
    <row r="497" spans="2:4" ht="33" customHeight="1">
      <c r="B497" s="112" t="s">
        <v>194</v>
      </c>
      <c r="C497" s="144" t="s">
        <v>12</v>
      </c>
      <c r="D497" s="145"/>
    </row>
    <row r="498" spans="2:4" ht="19.5" customHeight="1">
      <c r="B498" s="110" t="s">
        <v>195</v>
      </c>
      <c r="C498" s="103">
        <v>3720</v>
      </c>
      <c r="D498" s="45"/>
    </row>
    <row r="499" spans="2:4" ht="19.5" customHeight="1">
      <c r="B499" s="110" t="s">
        <v>294</v>
      </c>
      <c r="C499" s="103">
        <v>3730</v>
      </c>
      <c r="D499" s="45"/>
    </row>
    <row r="500" spans="2:4" ht="19.5" customHeight="1">
      <c r="B500" s="110" t="s">
        <v>197</v>
      </c>
      <c r="C500" s="103">
        <v>3740</v>
      </c>
      <c r="D500" s="45"/>
    </row>
    <row r="501" spans="2:4" ht="14.25" customHeight="1">
      <c r="B501" s="97" t="s">
        <v>198</v>
      </c>
      <c r="C501" s="102"/>
      <c r="D501" s="146"/>
    </row>
    <row r="502" spans="2:4" ht="19.5" customHeight="1">
      <c r="B502" s="100" t="s">
        <v>261</v>
      </c>
      <c r="C502" s="103">
        <v>3610</v>
      </c>
      <c r="D502" s="45"/>
    </row>
    <row r="503" spans="2:4" ht="19.5" customHeight="1">
      <c r="B503" s="100" t="s">
        <v>199</v>
      </c>
      <c r="C503" s="103">
        <v>3620</v>
      </c>
      <c r="D503" s="45"/>
    </row>
    <row r="504" spans="2:4" ht="19.5" customHeight="1">
      <c r="B504" s="100" t="s">
        <v>200</v>
      </c>
      <c r="C504" s="103">
        <v>3630</v>
      </c>
      <c r="D504" s="45"/>
    </row>
    <row r="505" spans="2:4" ht="19.5" customHeight="1">
      <c r="B505" s="100" t="s">
        <v>262</v>
      </c>
      <c r="C505" s="103">
        <v>3650</v>
      </c>
      <c r="D505" s="45"/>
    </row>
    <row r="506" spans="2:4" ht="19.5" customHeight="1">
      <c r="B506" s="100" t="s">
        <v>202</v>
      </c>
      <c r="C506" s="103">
        <v>3660</v>
      </c>
      <c r="D506" s="45"/>
    </row>
    <row r="507" spans="2:4" ht="19.5" customHeight="1">
      <c r="B507" s="100" t="s">
        <v>203</v>
      </c>
      <c r="C507" s="103">
        <v>3670</v>
      </c>
      <c r="D507" s="35"/>
    </row>
    <row r="508" spans="2:4" ht="19.5" customHeight="1">
      <c r="B508" s="100" t="s">
        <v>204</v>
      </c>
      <c r="C508" s="103">
        <v>3690</v>
      </c>
      <c r="D508" s="147"/>
    </row>
    <row r="509" spans="2:4" ht="19.5" customHeight="1">
      <c r="B509" s="100" t="s">
        <v>205</v>
      </c>
      <c r="C509" s="104">
        <v>3600</v>
      </c>
      <c r="D509" s="86">
        <f>ROUND(SUM(D502:D508),2)</f>
        <v>0</v>
      </c>
    </row>
    <row r="510" spans="2:4" ht="14.25" customHeight="1">
      <c r="B510" s="97" t="s">
        <v>206</v>
      </c>
      <c r="C510" s="102"/>
      <c r="D510" s="146"/>
    </row>
    <row r="511" spans="2:4" ht="19.5" customHeight="1">
      <c r="B511" s="100" t="s">
        <v>295</v>
      </c>
      <c r="C511" s="103">
        <v>910</v>
      </c>
      <c r="D511" s="45"/>
    </row>
    <row r="512" spans="2:4" ht="19.5" customHeight="1">
      <c r="B512" s="100" t="s">
        <v>207</v>
      </c>
      <c r="C512" s="103">
        <v>920</v>
      </c>
      <c r="D512" s="45"/>
    </row>
    <row r="513" spans="2:4" ht="19.5" customHeight="1">
      <c r="B513" s="100" t="s">
        <v>208</v>
      </c>
      <c r="C513" s="103">
        <v>930</v>
      </c>
      <c r="D513" s="45"/>
    </row>
    <row r="514" spans="2:4" ht="19.5" customHeight="1">
      <c r="B514" s="100" t="s">
        <v>262</v>
      </c>
      <c r="C514" s="103">
        <v>950</v>
      </c>
      <c r="D514" s="45"/>
    </row>
    <row r="515" spans="2:4" ht="19.5" customHeight="1">
      <c r="B515" s="100" t="s">
        <v>210</v>
      </c>
      <c r="C515" s="103">
        <v>960</v>
      </c>
      <c r="D515" s="35"/>
    </row>
    <row r="516" spans="2:4" ht="19.5" customHeight="1">
      <c r="B516" s="100" t="s">
        <v>211</v>
      </c>
      <c r="C516" s="103">
        <v>970</v>
      </c>
      <c r="D516" s="35"/>
    </row>
    <row r="517" spans="2:4" ht="19.5" customHeight="1">
      <c r="B517" s="100" t="s">
        <v>212</v>
      </c>
      <c r="C517" s="103">
        <v>990</v>
      </c>
      <c r="D517" s="147"/>
    </row>
    <row r="518" spans="2:4" ht="19.5" customHeight="1">
      <c r="B518" s="100" t="s">
        <v>213</v>
      </c>
      <c r="C518" s="104">
        <v>9700</v>
      </c>
      <c r="D518" s="86">
        <f>ROUND(SUM(D511:D517),2)</f>
        <v>0</v>
      </c>
    </row>
    <row r="519" spans="2:4" ht="19.5" customHeight="1">
      <c r="B519" s="107" t="s">
        <v>214</v>
      </c>
      <c r="C519" s="104"/>
      <c r="D519" s="86">
        <f>ROUND(SUM(D498:D500)+D509+D518,2)</f>
        <v>0</v>
      </c>
    </row>
    <row r="520" spans="2:4" ht="19.5" customHeight="1">
      <c r="B520" s="107" t="s">
        <v>264</v>
      </c>
      <c r="C520" s="103"/>
      <c r="D520" s="86">
        <f>ROUND(K496+D519,2)</f>
        <v>162.58</v>
      </c>
    </row>
    <row r="521" spans="2:4" ht="19.5" customHeight="1">
      <c r="B521" s="74" t="str">
        <f>B146</f>
        <v>Fund Balance, July 1, 2021</v>
      </c>
      <c r="C521" s="75">
        <v>2800</v>
      </c>
      <c r="D521" s="45">
        <v>113.8</v>
      </c>
    </row>
    <row r="522" spans="2:4" ht="19.5" customHeight="1">
      <c r="B522" s="74" t="s">
        <v>216</v>
      </c>
      <c r="C522" s="75">
        <v>2891</v>
      </c>
      <c r="D522" s="45"/>
    </row>
    <row r="523" spans="2:4" ht="14.25" customHeight="1">
      <c r="B523" s="82" t="s">
        <v>217</v>
      </c>
      <c r="C523" s="83"/>
      <c r="D523" s="44"/>
    </row>
    <row r="524" spans="2:4" ht="19.5" customHeight="1">
      <c r="B524" s="60" t="s">
        <v>218</v>
      </c>
      <c r="C524" s="84">
        <v>2710</v>
      </c>
      <c r="D524" s="45"/>
    </row>
    <row r="525" spans="2:4" ht="19.5" customHeight="1">
      <c r="B525" s="24" t="s">
        <v>219</v>
      </c>
      <c r="C525" s="75">
        <v>2720</v>
      </c>
      <c r="D525" s="26">
        <v>276.38</v>
      </c>
    </row>
    <row r="526" spans="2:4" ht="19.5" customHeight="1">
      <c r="B526" s="24" t="s">
        <v>220</v>
      </c>
      <c r="C526" s="75">
        <v>2730</v>
      </c>
      <c r="D526" s="26"/>
    </row>
    <row r="527" spans="2:4" ht="19.5" customHeight="1">
      <c r="B527" s="24" t="s">
        <v>221</v>
      </c>
      <c r="C527" s="75">
        <v>2740</v>
      </c>
      <c r="D527" s="26"/>
    </row>
    <row r="528" spans="2:4" ht="19.5" customHeight="1">
      <c r="B528" s="24" t="s">
        <v>222</v>
      </c>
      <c r="C528" s="75">
        <v>2750</v>
      </c>
      <c r="D528" s="148"/>
    </row>
    <row r="529" spans="2:4" ht="19.5" customHeight="1">
      <c r="B529" s="85" t="str">
        <f>B154</f>
        <v>Total Fund Balances, June 30, 2022</v>
      </c>
      <c r="C529" s="33">
        <v>2700</v>
      </c>
      <c r="D529" s="114">
        <f>ROUND(SUM(D524:D528),2)</f>
        <v>276.38</v>
      </c>
    </row>
    <row r="530" spans="2:11" ht="12.75">
      <c r="B530" s="108"/>
      <c r="C530" s="149"/>
      <c r="E530" s="88"/>
      <c r="F530" s="88"/>
      <c r="G530" s="88"/>
      <c r="H530" s="150"/>
      <c r="I530" s="150"/>
      <c r="J530" s="88"/>
      <c r="K530" s="88"/>
    </row>
    <row r="531" spans="2:11" ht="12.75">
      <c r="B531" s="88" t="s">
        <v>189</v>
      </c>
      <c r="C531" s="150"/>
      <c r="D531" s="150"/>
      <c r="E531" s="88"/>
      <c r="F531" s="88"/>
      <c r="G531" s="88"/>
      <c r="H531" s="150"/>
      <c r="I531" s="150"/>
      <c r="J531" s="88"/>
      <c r="K531" s="88"/>
    </row>
    <row r="532" spans="2:11" ht="12.75">
      <c r="B532" s="88"/>
      <c r="C532" s="150"/>
      <c r="D532" s="150"/>
      <c r="E532" s="88"/>
      <c r="F532" s="88"/>
      <c r="G532" s="88"/>
      <c r="H532" s="150"/>
      <c r="I532" s="150"/>
      <c r="J532" s="88"/>
      <c r="K532" s="88"/>
    </row>
    <row r="533" spans="2:11" ht="12.75">
      <c r="B533" s="88"/>
      <c r="C533" s="150"/>
      <c r="D533" s="150"/>
      <c r="E533" s="88"/>
      <c r="F533" s="88"/>
      <c r="G533" s="88"/>
      <c r="H533" s="150"/>
      <c r="I533" s="150"/>
      <c r="J533" s="88"/>
      <c r="K533" s="88"/>
    </row>
    <row r="534" spans="1:11" ht="12.75">
      <c r="A534" s="1" t="s">
        <v>324</v>
      </c>
      <c r="B534" s="2" t="str">
        <f>$B$1</f>
        <v>DISTRICT SCHOOL BOARD OF OKEECHOBEE COUNTY</v>
      </c>
      <c r="C534" s="88"/>
      <c r="D534" s="88"/>
      <c r="E534" s="88"/>
      <c r="F534" s="88"/>
      <c r="G534" s="88"/>
      <c r="H534" s="90"/>
      <c r="I534" s="50"/>
      <c r="K534" s="91" t="s">
        <v>300</v>
      </c>
    </row>
    <row r="535" spans="2:11" ht="12.75">
      <c r="B535" s="89" t="s">
        <v>325</v>
      </c>
      <c r="C535" s="88"/>
      <c r="D535" s="88"/>
      <c r="E535" s="88"/>
      <c r="F535" s="88"/>
      <c r="G535" s="88"/>
      <c r="H535" s="88"/>
      <c r="I535" s="50"/>
      <c r="K535" s="92" t="s">
        <v>326</v>
      </c>
    </row>
    <row r="536" spans="2:11" ht="12.75">
      <c r="B536" s="52" t="str">
        <f>B4</f>
        <v>For the Fiscal Year Ended June 30, 2022</v>
      </c>
      <c r="C536" s="126"/>
      <c r="D536" s="127"/>
      <c r="E536" s="127"/>
      <c r="F536" s="127"/>
      <c r="G536" s="127"/>
      <c r="H536" s="127"/>
      <c r="I536" s="128"/>
      <c r="J536" s="127"/>
      <c r="K536" s="129" t="s">
        <v>327</v>
      </c>
    </row>
    <row r="537" spans="2:11" ht="15" customHeight="1">
      <c r="B537" s="421" t="s">
        <v>153</v>
      </c>
      <c r="C537" s="423" t="s">
        <v>12</v>
      </c>
      <c r="D537" s="53">
        <v>100</v>
      </c>
      <c r="E537" s="53">
        <v>200</v>
      </c>
      <c r="F537" s="53">
        <v>300</v>
      </c>
      <c r="G537" s="53">
        <v>400</v>
      </c>
      <c r="H537" s="53">
        <v>500</v>
      </c>
      <c r="I537" s="53">
        <v>600</v>
      </c>
      <c r="J537" s="53">
        <v>700</v>
      </c>
      <c r="K537" s="424" t="s">
        <v>154</v>
      </c>
    </row>
    <row r="538" spans="2:11" ht="25.5">
      <c r="B538" s="422"/>
      <c r="C538" s="423"/>
      <c r="D538" s="54" t="s">
        <v>155</v>
      </c>
      <c r="E538" s="54" t="s">
        <v>156</v>
      </c>
      <c r="F538" s="54" t="s">
        <v>157</v>
      </c>
      <c r="G538" s="54" t="s">
        <v>158</v>
      </c>
      <c r="H538" s="54" t="s">
        <v>159</v>
      </c>
      <c r="I538" s="54" t="s">
        <v>160</v>
      </c>
      <c r="J538" s="55" t="s">
        <v>161</v>
      </c>
      <c r="K538" s="424"/>
    </row>
    <row r="539" spans="2:11" ht="14.25" customHeight="1">
      <c r="B539" s="130" t="s">
        <v>162</v>
      </c>
      <c r="C539" s="131"/>
      <c r="D539" s="132"/>
      <c r="E539" s="132"/>
      <c r="F539" s="132"/>
      <c r="G539" s="132"/>
      <c r="H539" s="132"/>
      <c r="I539" s="132"/>
      <c r="J539" s="132"/>
      <c r="K539" s="132"/>
    </row>
    <row r="540" spans="2:11" ht="19.5" customHeight="1">
      <c r="B540" s="100" t="s">
        <v>163</v>
      </c>
      <c r="C540" s="103">
        <v>5000</v>
      </c>
      <c r="D540" s="26">
        <v>957729.27</v>
      </c>
      <c r="E540" s="26">
        <v>191582.35</v>
      </c>
      <c r="F540" s="26">
        <v>206210.5</v>
      </c>
      <c r="G540" s="26"/>
      <c r="H540" s="26">
        <v>2031606</v>
      </c>
      <c r="I540" s="26">
        <v>170872.05</v>
      </c>
      <c r="J540" s="26">
        <v>6023.01</v>
      </c>
      <c r="K540" s="59">
        <f aca="true" t="shared" si="13" ref="K540:K557">ROUND(SUM(D540:J540),2)</f>
        <v>3564023.18</v>
      </c>
    </row>
    <row r="541" spans="2:11" ht="19.5" customHeight="1">
      <c r="B541" s="60" t="s">
        <v>164</v>
      </c>
      <c r="C541" s="113">
        <v>6100</v>
      </c>
      <c r="D541" s="26">
        <v>138970.31</v>
      </c>
      <c r="E541" s="26">
        <v>24145.78</v>
      </c>
      <c r="F541" s="26"/>
      <c r="G541" s="26"/>
      <c r="H541" s="26"/>
      <c r="I541" s="26"/>
      <c r="J541" s="26"/>
      <c r="K541" s="59">
        <f t="shared" si="13"/>
        <v>163116.09</v>
      </c>
    </row>
    <row r="542" spans="2:11" ht="19.5" customHeight="1">
      <c r="B542" s="100" t="s">
        <v>165</v>
      </c>
      <c r="C542" s="103">
        <v>6200</v>
      </c>
      <c r="D542" s="26">
        <v>11350</v>
      </c>
      <c r="E542" s="26">
        <v>911.28</v>
      </c>
      <c r="F542" s="26"/>
      <c r="G542" s="26"/>
      <c r="H542" s="26"/>
      <c r="I542" s="26"/>
      <c r="J542" s="26"/>
      <c r="K542" s="59">
        <f t="shared" si="13"/>
        <v>12261.28</v>
      </c>
    </row>
    <row r="543" spans="2:11" ht="19.5" customHeight="1">
      <c r="B543" s="100" t="s">
        <v>292</v>
      </c>
      <c r="C543" s="103">
        <v>6300</v>
      </c>
      <c r="D543" s="26">
        <v>82499.37</v>
      </c>
      <c r="E543" s="26">
        <v>21908.8</v>
      </c>
      <c r="F543" s="26"/>
      <c r="G543" s="26"/>
      <c r="H543" s="26"/>
      <c r="I543" s="26"/>
      <c r="J543" s="26"/>
      <c r="K543" s="59">
        <f t="shared" si="13"/>
        <v>104408.17</v>
      </c>
    </row>
    <row r="544" spans="2:11" ht="19.5" customHeight="1">
      <c r="B544" s="100" t="s">
        <v>167</v>
      </c>
      <c r="C544" s="103">
        <v>6400</v>
      </c>
      <c r="D544" s="26">
        <v>27300</v>
      </c>
      <c r="E544" s="26">
        <v>2165.38</v>
      </c>
      <c r="F544" s="26">
        <v>6988.45</v>
      </c>
      <c r="G544" s="26"/>
      <c r="H544" s="26"/>
      <c r="I544" s="26"/>
      <c r="J544" s="26">
        <v>10064</v>
      </c>
      <c r="K544" s="59">
        <f t="shared" si="13"/>
        <v>46517.83</v>
      </c>
    </row>
    <row r="545" spans="2:11" ht="19.5" customHeight="1">
      <c r="B545" s="100" t="s">
        <v>168</v>
      </c>
      <c r="C545" s="103">
        <v>6500</v>
      </c>
      <c r="D545" s="26">
        <v>169160</v>
      </c>
      <c r="E545" s="26">
        <v>63541.17</v>
      </c>
      <c r="F545" s="26"/>
      <c r="G545" s="26"/>
      <c r="H545" s="26"/>
      <c r="I545" s="26"/>
      <c r="J545" s="26"/>
      <c r="K545" s="59">
        <f t="shared" si="13"/>
        <v>232701.17</v>
      </c>
    </row>
    <row r="546" spans="2:11" ht="19.5" customHeight="1">
      <c r="B546" s="100" t="s">
        <v>169</v>
      </c>
      <c r="C546" s="103">
        <v>7100</v>
      </c>
      <c r="D546" s="26"/>
      <c r="E546" s="26"/>
      <c r="F546" s="26"/>
      <c r="G546" s="26"/>
      <c r="H546" s="26"/>
      <c r="I546" s="26"/>
      <c r="J546" s="26"/>
      <c r="K546" s="59">
        <f t="shared" si="13"/>
        <v>0</v>
      </c>
    </row>
    <row r="547" spans="2:11" ht="19.5" customHeight="1">
      <c r="B547" s="100" t="s">
        <v>170</v>
      </c>
      <c r="C547" s="103">
        <v>7200</v>
      </c>
      <c r="D547" s="26">
        <v>4000</v>
      </c>
      <c r="E547" s="26">
        <v>307.1</v>
      </c>
      <c r="F547" s="26"/>
      <c r="G547" s="26"/>
      <c r="H547" s="26"/>
      <c r="I547" s="26"/>
      <c r="J547" s="26">
        <v>219346.64</v>
      </c>
      <c r="K547" s="59">
        <f t="shared" si="13"/>
        <v>223653.74</v>
      </c>
    </row>
    <row r="548" spans="2:11" ht="19.5" customHeight="1">
      <c r="B548" s="100" t="s">
        <v>171</v>
      </c>
      <c r="C548" s="103">
        <v>7300</v>
      </c>
      <c r="D548" s="26">
        <v>162233.19</v>
      </c>
      <c r="E548" s="26">
        <v>45655.01</v>
      </c>
      <c r="F548" s="26"/>
      <c r="G548" s="26"/>
      <c r="H548" s="26"/>
      <c r="I548" s="26"/>
      <c r="J548" s="26"/>
      <c r="K548" s="59">
        <f t="shared" si="13"/>
        <v>207888.2</v>
      </c>
    </row>
    <row r="549" spans="2:11" ht="19.5" customHeight="1">
      <c r="B549" s="100" t="s">
        <v>172</v>
      </c>
      <c r="C549" s="103">
        <v>7410</v>
      </c>
      <c r="D549" s="26"/>
      <c r="E549" s="26"/>
      <c r="F549" s="26"/>
      <c r="G549" s="26"/>
      <c r="H549" s="26"/>
      <c r="I549" s="26"/>
      <c r="J549" s="26"/>
      <c r="K549" s="59">
        <f t="shared" si="13"/>
        <v>0</v>
      </c>
    </row>
    <row r="550" spans="2:11" ht="19.5" customHeight="1">
      <c r="B550" s="100" t="s">
        <v>173</v>
      </c>
      <c r="C550" s="103">
        <v>7500</v>
      </c>
      <c r="D550" s="26">
        <v>17495.78</v>
      </c>
      <c r="E550" s="26">
        <v>3547.76</v>
      </c>
      <c r="F550" s="26"/>
      <c r="G550" s="26"/>
      <c r="H550" s="26"/>
      <c r="I550" s="26"/>
      <c r="J550" s="26"/>
      <c r="K550" s="59">
        <f t="shared" si="13"/>
        <v>21043.54</v>
      </c>
    </row>
    <row r="551" spans="2:11" ht="19.5" customHeight="1">
      <c r="B551" s="100" t="s">
        <v>174</v>
      </c>
      <c r="C551" s="103">
        <v>7600</v>
      </c>
      <c r="D551" s="26">
        <v>50500</v>
      </c>
      <c r="E551" s="26">
        <v>5614.87</v>
      </c>
      <c r="F551" s="26"/>
      <c r="G551" s="26"/>
      <c r="H551" s="26"/>
      <c r="I551" s="26"/>
      <c r="J551" s="26"/>
      <c r="K551" s="59">
        <f t="shared" si="13"/>
        <v>56114.87</v>
      </c>
    </row>
    <row r="552" spans="2:11" ht="19.5" customHeight="1">
      <c r="B552" s="100" t="s">
        <v>175</v>
      </c>
      <c r="C552" s="103">
        <v>7700</v>
      </c>
      <c r="D552" s="26">
        <v>20204.09</v>
      </c>
      <c r="E552" s="26">
        <v>6407.5</v>
      </c>
      <c r="F552" s="26"/>
      <c r="G552" s="26"/>
      <c r="H552" s="26"/>
      <c r="I552" s="26"/>
      <c r="J552" s="26"/>
      <c r="K552" s="59">
        <f t="shared" si="13"/>
        <v>26611.59</v>
      </c>
    </row>
    <row r="553" spans="2:11" ht="19.5" customHeight="1">
      <c r="B553" s="60" t="s">
        <v>176</v>
      </c>
      <c r="C553" s="113">
        <v>7800</v>
      </c>
      <c r="D553" s="26">
        <v>55501.25</v>
      </c>
      <c r="E553" s="26">
        <v>7741.08</v>
      </c>
      <c r="F553" s="26"/>
      <c r="G553" s="26"/>
      <c r="H553" s="26"/>
      <c r="I553" s="26"/>
      <c r="J553" s="26"/>
      <c r="K553" s="59">
        <f t="shared" si="13"/>
        <v>63242.33</v>
      </c>
    </row>
    <row r="554" spans="2:11" ht="19.5" customHeight="1">
      <c r="B554" s="100" t="s">
        <v>177</v>
      </c>
      <c r="C554" s="103">
        <v>7900</v>
      </c>
      <c r="D554" s="26">
        <v>43000</v>
      </c>
      <c r="E554" s="26">
        <v>4930.89</v>
      </c>
      <c r="F554" s="26">
        <v>507.15</v>
      </c>
      <c r="G554" s="26"/>
      <c r="H554" s="26"/>
      <c r="I554" s="26"/>
      <c r="J554" s="26"/>
      <c r="K554" s="59">
        <f t="shared" si="13"/>
        <v>48438.04</v>
      </c>
    </row>
    <row r="555" spans="2:11" ht="19.5" customHeight="1">
      <c r="B555" s="100" t="s">
        <v>178</v>
      </c>
      <c r="C555" s="103">
        <v>8100</v>
      </c>
      <c r="D555" s="26">
        <v>12000</v>
      </c>
      <c r="E555" s="26">
        <v>1259.52</v>
      </c>
      <c r="F555" s="26"/>
      <c r="G555" s="26"/>
      <c r="H555" s="26"/>
      <c r="I555" s="26"/>
      <c r="J555" s="26"/>
      <c r="K555" s="59">
        <f t="shared" si="13"/>
        <v>13259.52</v>
      </c>
    </row>
    <row r="556" spans="2:11" ht="19.5" customHeight="1">
      <c r="B556" s="60" t="s">
        <v>179</v>
      </c>
      <c r="C556" s="25">
        <v>8200</v>
      </c>
      <c r="D556" s="26">
        <v>1000</v>
      </c>
      <c r="E556" s="26">
        <v>76.12</v>
      </c>
      <c r="F556" s="26"/>
      <c r="G556" s="26"/>
      <c r="H556" s="26"/>
      <c r="I556" s="26"/>
      <c r="J556" s="26"/>
      <c r="K556" s="59">
        <f t="shared" si="13"/>
        <v>1076.12</v>
      </c>
    </row>
    <row r="557" spans="2:11" ht="19.5" customHeight="1">
      <c r="B557" s="100" t="s">
        <v>180</v>
      </c>
      <c r="C557" s="103">
        <v>9100</v>
      </c>
      <c r="D557" s="26"/>
      <c r="E557" s="26"/>
      <c r="F557" s="26"/>
      <c r="G557" s="26"/>
      <c r="H557" s="26"/>
      <c r="I557" s="26"/>
      <c r="J557" s="26"/>
      <c r="K557" s="59">
        <f t="shared" si="13"/>
        <v>0</v>
      </c>
    </row>
    <row r="558" spans="2:11" ht="14.25" customHeight="1">
      <c r="B558" s="97" t="s">
        <v>181</v>
      </c>
      <c r="C558" s="133"/>
      <c r="D558" s="134"/>
      <c r="E558" s="134"/>
      <c r="F558" s="134"/>
      <c r="G558" s="134"/>
      <c r="H558" s="134"/>
      <c r="I558" s="40"/>
      <c r="J558" s="134"/>
      <c r="K558" s="106"/>
    </row>
    <row r="559" spans="2:11" ht="19.5" customHeight="1">
      <c r="B559" s="100" t="s">
        <v>172</v>
      </c>
      <c r="C559" s="103">
        <v>7420</v>
      </c>
      <c r="D559" s="135"/>
      <c r="E559" s="135"/>
      <c r="F559" s="135"/>
      <c r="G559" s="135"/>
      <c r="H559" s="135"/>
      <c r="I559" s="26"/>
      <c r="J559" s="135"/>
      <c r="K559" s="59">
        <f>ROUND(I559,2)</f>
        <v>0</v>
      </c>
    </row>
    <row r="560" spans="2:11" ht="19.5" customHeight="1">
      <c r="B560" s="100" t="s">
        <v>183</v>
      </c>
      <c r="C560" s="103">
        <v>9300</v>
      </c>
      <c r="D560" s="135"/>
      <c r="E560" s="135"/>
      <c r="F560" s="135"/>
      <c r="G560" s="135"/>
      <c r="H560" s="135"/>
      <c r="I560" s="26">
        <v>226307.5</v>
      </c>
      <c r="J560" s="135"/>
      <c r="K560" s="59">
        <f>ROUND(I560,2)</f>
        <v>226307.5</v>
      </c>
    </row>
    <row r="561" spans="2:11" ht="19.5" customHeight="1">
      <c r="B561" s="136" t="s">
        <v>187</v>
      </c>
      <c r="C561" s="133"/>
      <c r="D561" s="137">
        <f>ROUND(SUM(D540:D557),2)</f>
        <v>1752943.26</v>
      </c>
      <c r="E561" s="138">
        <f>ROUND(SUM(E540:E557),2)</f>
        <v>379794.61</v>
      </c>
      <c r="F561" s="138">
        <f>ROUND(SUM(F540:F557),2)</f>
        <v>213706.1</v>
      </c>
      <c r="G561" s="138">
        <f>ROUND(SUM(G540:G557),2)</f>
        <v>0</v>
      </c>
      <c r="H561" s="138">
        <f>ROUND(SUM(H540:H557),2)</f>
        <v>2031606</v>
      </c>
      <c r="I561" s="138">
        <f>ROUND(SUM(I540:I557)+SUM(I559:I560),2)</f>
        <v>397179.55</v>
      </c>
      <c r="J561" s="138">
        <f>ROUND(SUM(J540:J557),2)</f>
        <v>235433.65</v>
      </c>
      <c r="K561" s="139">
        <f>ROUND(SUM(D561:J561),2)</f>
        <v>5010663.17</v>
      </c>
    </row>
    <row r="562" spans="2:11" ht="19.5" customHeight="1">
      <c r="B562" s="140" t="s">
        <v>293</v>
      </c>
      <c r="C562" s="141"/>
      <c r="D562" s="142"/>
      <c r="E562" s="143"/>
      <c r="F562" s="143"/>
      <c r="G562" s="143"/>
      <c r="H562" s="143"/>
      <c r="I562" s="143"/>
      <c r="J562" s="143"/>
      <c r="K562" s="28">
        <f>ROUND(F397-K561,2)</f>
        <v>517.07</v>
      </c>
    </row>
    <row r="563" spans="2:4" ht="33" customHeight="1">
      <c r="B563" s="112" t="s">
        <v>194</v>
      </c>
      <c r="C563" s="144" t="s">
        <v>12</v>
      </c>
      <c r="D563" s="145"/>
    </row>
    <row r="564" spans="2:4" ht="19.5" customHeight="1">
      <c r="B564" s="110" t="s">
        <v>195</v>
      </c>
      <c r="C564" s="103">
        <v>3720</v>
      </c>
      <c r="D564" s="45"/>
    </row>
    <row r="565" spans="2:4" ht="19.5" customHeight="1">
      <c r="B565" s="110" t="s">
        <v>294</v>
      </c>
      <c r="C565" s="103">
        <v>3730</v>
      </c>
      <c r="D565" s="45"/>
    </row>
    <row r="566" spans="2:4" ht="19.5" customHeight="1">
      <c r="B566" s="110" t="s">
        <v>197</v>
      </c>
      <c r="C566" s="103">
        <v>3740</v>
      </c>
      <c r="D566" s="45"/>
    </row>
    <row r="567" spans="2:4" ht="14.25" customHeight="1">
      <c r="B567" s="97" t="s">
        <v>198</v>
      </c>
      <c r="C567" s="102"/>
      <c r="D567" s="146"/>
    </row>
    <row r="568" spans="2:4" ht="19.5" customHeight="1">
      <c r="B568" s="100" t="s">
        <v>261</v>
      </c>
      <c r="C568" s="103">
        <v>3610</v>
      </c>
      <c r="D568" s="45"/>
    </row>
    <row r="569" spans="2:4" ht="19.5" customHeight="1">
      <c r="B569" s="100" t="s">
        <v>199</v>
      </c>
      <c r="C569" s="103">
        <v>3620</v>
      </c>
      <c r="D569" s="45"/>
    </row>
    <row r="570" spans="2:4" ht="19.5" customHeight="1">
      <c r="B570" s="100" t="s">
        <v>200</v>
      </c>
      <c r="C570" s="103">
        <v>3630</v>
      </c>
      <c r="D570" s="45"/>
    </row>
    <row r="571" spans="2:4" ht="19.5" customHeight="1">
      <c r="B571" s="100" t="s">
        <v>262</v>
      </c>
      <c r="C571" s="103">
        <v>3650</v>
      </c>
      <c r="D571" s="45"/>
    </row>
    <row r="572" spans="2:4" ht="19.5" customHeight="1">
      <c r="B572" s="100" t="s">
        <v>202</v>
      </c>
      <c r="C572" s="103">
        <v>3660</v>
      </c>
      <c r="D572" s="45"/>
    </row>
    <row r="573" spans="2:4" ht="19.5" customHeight="1">
      <c r="B573" s="100" t="s">
        <v>203</v>
      </c>
      <c r="C573" s="103">
        <v>3670</v>
      </c>
      <c r="D573" s="35"/>
    </row>
    <row r="574" spans="2:4" ht="19.5" customHeight="1">
      <c r="B574" s="100" t="s">
        <v>204</v>
      </c>
      <c r="C574" s="103">
        <v>3690</v>
      </c>
      <c r="D574" s="147"/>
    </row>
    <row r="575" spans="2:4" ht="19.5" customHeight="1">
      <c r="B575" s="100" t="s">
        <v>205</v>
      </c>
      <c r="C575" s="104">
        <v>3600</v>
      </c>
      <c r="D575" s="86">
        <f>ROUND(SUM(D568:D574),2)</f>
        <v>0</v>
      </c>
    </row>
    <row r="576" spans="2:4" ht="14.25" customHeight="1">
      <c r="B576" s="97" t="s">
        <v>206</v>
      </c>
      <c r="C576" s="102"/>
      <c r="D576" s="146"/>
    </row>
    <row r="577" spans="2:4" ht="16.5" customHeight="1">
      <c r="B577" s="100" t="s">
        <v>295</v>
      </c>
      <c r="C577" s="103">
        <v>910</v>
      </c>
      <c r="D577" s="45"/>
    </row>
    <row r="578" spans="2:4" ht="19.5" customHeight="1">
      <c r="B578" s="100" t="s">
        <v>207</v>
      </c>
      <c r="C578" s="103">
        <v>920</v>
      </c>
      <c r="D578" s="45"/>
    </row>
    <row r="579" spans="2:4" ht="19.5" customHeight="1">
      <c r="B579" s="100" t="s">
        <v>208</v>
      </c>
      <c r="C579" s="103">
        <v>930</v>
      </c>
      <c r="D579" s="45"/>
    </row>
    <row r="580" spans="2:4" ht="19.5" customHeight="1">
      <c r="B580" s="100" t="s">
        <v>262</v>
      </c>
      <c r="C580" s="103">
        <v>950</v>
      </c>
      <c r="D580" s="45"/>
    </row>
    <row r="581" spans="2:4" ht="19.5" customHeight="1">
      <c r="B581" s="100" t="s">
        <v>210</v>
      </c>
      <c r="C581" s="103">
        <v>960</v>
      </c>
      <c r="D581" s="35"/>
    </row>
    <row r="582" spans="2:4" ht="19.5" customHeight="1">
      <c r="B582" s="100" t="s">
        <v>211</v>
      </c>
      <c r="C582" s="103">
        <v>970</v>
      </c>
      <c r="D582" s="35"/>
    </row>
    <row r="583" spans="2:4" ht="19.5" customHeight="1">
      <c r="B583" s="100" t="s">
        <v>212</v>
      </c>
      <c r="C583" s="103">
        <v>990</v>
      </c>
      <c r="D583" s="147"/>
    </row>
    <row r="584" spans="2:4" ht="19.5" customHeight="1">
      <c r="B584" s="100" t="s">
        <v>213</v>
      </c>
      <c r="C584" s="104">
        <v>9700</v>
      </c>
      <c r="D584" s="86">
        <f>ROUND(SUM(D577:D583),2)</f>
        <v>0</v>
      </c>
    </row>
    <row r="585" spans="2:4" ht="19.5" customHeight="1">
      <c r="B585" s="107" t="s">
        <v>214</v>
      </c>
      <c r="C585" s="104"/>
      <c r="D585" s="86">
        <f>ROUND(SUM(D564:D566)+D575+D584,2)</f>
        <v>0</v>
      </c>
    </row>
    <row r="586" spans="2:4" ht="19.5" customHeight="1">
      <c r="B586" s="107" t="s">
        <v>264</v>
      </c>
      <c r="C586" s="103"/>
      <c r="D586" s="86">
        <f>ROUND(K562+D585,2)</f>
        <v>517.07</v>
      </c>
    </row>
    <row r="587" spans="2:4" ht="19.5" customHeight="1">
      <c r="B587" s="74" t="str">
        <f>B146</f>
        <v>Fund Balance, July 1, 2021</v>
      </c>
      <c r="C587" s="75">
        <v>2800</v>
      </c>
      <c r="D587" s="45"/>
    </row>
    <row r="588" spans="2:4" ht="19.5" customHeight="1">
      <c r="B588" s="74" t="s">
        <v>216</v>
      </c>
      <c r="C588" s="75">
        <v>2891</v>
      </c>
      <c r="D588" s="45"/>
    </row>
    <row r="589" spans="2:4" ht="14.25" customHeight="1">
      <c r="B589" s="82" t="s">
        <v>217</v>
      </c>
      <c r="C589" s="83"/>
      <c r="D589" s="44"/>
    </row>
    <row r="590" spans="2:4" ht="19.5" customHeight="1">
      <c r="B590" s="60" t="s">
        <v>218</v>
      </c>
      <c r="C590" s="84">
        <v>2710</v>
      </c>
      <c r="D590" s="45"/>
    </row>
    <row r="591" spans="2:4" ht="19.5" customHeight="1">
      <c r="B591" s="24" t="s">
        <v>219</v>
      </c>
      <c r="C591" s="75">
        <v>2720</v>
      </c>
      <c r="D591" s="26">
        <v>517.07</v>
      </c>
    </row>
    <row r="592" spans="2:4" ht="19.5" customHeight="1">
      <c r="B592" s="24" t="s">
        <v>220</v>
      </c>
      <c r="C592" s="75">
        <v>2730</v>
      </c>
      <c r="D592" s="26"/>
    </row>
    <row r="593" spans="2:4" ht="19.5" customHeight="1">
      <c r="B593" s="24" t="s">
        <v>221</v>
      </c>
      <c r="C593" s="75">
        <v>2740</v>
      </c>
      <c r="D593" s="26"/>
    </row>
    <row r="594" spans="2:4" ht="19.5" customHeight="1">
      <c r="B594" s="24" t="s">
        <v>222</v>
      </c>
      <c r="C594" s="75">
        <v>2750</v>
      </c>
      <c r="D594" s="148"/>
    </row>
    <row r="595" spans="2:4" ht="19.5" customHeight="1">
      <c r="B595" s="85" t="str">
        <f>B154</f>
        <v>Total Fund Balances, June 30, 2022</v>
      </c>
      <c r="C595" s="33">
        <v>2700</v>
      </c>
      <c r="D595" s="114">
        <f>ROUND(SUM(D590:D594),2)</f>
        <v>517.07</v>
      </c>
    </row>
    <row r="596" spans="2:11" ht="12.75">
      <c r="B596" s="108"/>
      <c r="C596" s="149"/>
      <c r="E596" s="88"/>
      <c r="F596" s="88"/>
      <c r="G596" s="88"/>
      <c r="H596" s="150"/>
      <c r="I596" s="150"/>
      <c r="J596" s="88"/>
      <c r="K596" s="88"/>
    </row>
    <row r="597" spans="2:11" ht="12.75">
      <c r="B597" s="88" t="s">
        <v>189</v>
      </c>
      <c r="C597" s="150"/>
      <c r="D597" s="150"/>
      <c r="E597" s="88"/>
      <c r="F597" s="88"/>
      <c r="G597" s="88"/>
      <c r="H597" s="150"/>
      <c r="I597" s="150"/>
      <c r="J597" s="88"/>
      <c r="K597" s="88"/>
    </row>
    <row r="598" spans="2:11" ht="12.75">
      <c r="B598" s="88"/>
      <c r="C598" s="150"/>
      <c r="D598" s="150"/>
      <c r="E598" s="88"/>
      <c r="F598" s="88"/>
      <c r="G598" s="88"/>
      <c r="H598" s="150"/>
      <c r="I598" s="150"/>
      <c r="J598" s="88"/>
      <c r="K598" s="88"/>
    </row>
    <row r="599" spans="2:11" ht="12.75">
      <c r="B599" s="88"/>
      <c r="C599" s="150"/>
      <c r="D599" s="150"/>
      <c r="E599" s="88"/>
      <c r="F599" s="88"/>
      <c r="G599" s="88"/>
      <c r="H599" s="150"/>
      <c r="I599" s="150"/>
      <c r="J599" s="88"/>
      <c r="K599" s="88"/>
    </row>
    <row r="600" spans="1:11" ht="12.75">
      <c r="A600" s="1" t="s">
        <v>328</v>
      </c>
      <c r="B600" s="2" t="str">
        <f>$B$1</f>
        <v>DISTRICT SCHOOL BOARD OF OKEECHOBEE COUNTY</v>
      </c>
      <c r="C600" s="88"/>
      <c r="D600" s="88"/>
      <c r="E600" s="88"/>
      <c r="F600" s="88"/>
      <c r="G600" s="88"/>
      <c r="H600" s="90"/>
      <c r="I600" s="50"/>
      <c r="K600" s="91" t="s">
        <v>300</v>
      </c>
    </row>
    <row r="601" spans="2:11" ht="12.75">
      <c r="B601" s="89" t="s">
        <v>329</v>
      </c>
      <c r="C601" s="88"/>
      <c r="D601" s="88"/>
      <c r="E601" s="88"/>
      <c r="F601" s="88"/>
      <c r="G601" s="88"/>
      <c r="H601" s="88"/>
      <c r="I601" s="50"/>
      <c r="K601" s="92" t="s">
        <v>330</v>
      </c>
    </row>
    <row r="602" spans="2:11" ht="12.75">
      <c r="B602" s="52" t="str">
        <f>$B$4</f>
        <v>For the Fiscal Year Ended June 30, 2022</v>
      </c>
      <c r="C602" s="126"/>
      <c r="D602" s="127"/>
      <c r="E602" s="127"/>
      <c r="F602" s="127"/>
      <c r="G602" s="127"/>
      <c r="H602" s="127"/>
      <c r="I602" s="128"/>
      <c r="J602" s="127"/>
      <c r="K602" s="129" t="s">
        <v>331</v>
      </c>
    </row>
    <row r="603" spans="2:11" ht="12.75" customHeight="1">
      <c r="B603" s="421" t="s">
        <v>153</v>
      </c>
      <c r="C603" s="423" t="s">
        <v>12</v>
      </c>
      <c r="D603" s="53">
        <v>100</v>
      </c>
      <c r="E603" s="53">
        <v>200</v>
      </c>
      <c r="F603" s="53">
        <v>300</v>
      </c>
      <c r="G603" s="53">
        <v>400</v>
      </c>
      <c r="H603" s="53">
        <v>500</v>
      </c>
      <c r="I603" s="53">
        <v>600</v>
      </c>
      <c r="J603" s="53">
        <v>700</v>
      </c>
      <c r="K603" s="424" t="s">
        <v>154</v>
      </c>
    </row>
    <row r="604" spans="2:11" ht="25.5">
      <c r="B604" s="422"/>
      <c r="C604" s="423"/>
      <c r="D604" s="54" t="s">
        <v>155</v>
      </c>
      <c r="E604" s="54" t="s">
        <v>156</v>
      </c>
      <c r="F604" s="54" t="s">
        <v>157</v>
      </c>
      <c r="G604" s="54" t="s">
        <v>158</v>
      </c>
      <c r="H604" s="54" t="s">
        <v>159</v>
      </c>
      <c r="I604" s="54" t="s">
        <v>160</v>
      </c>
      <c r="J604" s="55" t="s">
        <v>161</v>
      </c>
      <c r="K604" s="424"/>
    </row>
    <row r="605" spans="2:11" ht="14.25" customHeight="1">
      <c r="B605" s="130" t="s">
        <v>162</v>
      </c>
      <c r="C605" s="131"/>
      <c r="D605" s="132"/>
      <c r="E605" s="132"/>
      <c r="F605" s="132"/>
      <c r="G605" s="132"/>
      <c r="H605" s="132"/>
      <c r="I605" s="132"/>
      <c r="J605" s="132"/>
      <c r="K605" s="132"/>
    </row>
    <row r="606" spans="2:11" ht="19.5" customHeight="1">
      <c r="B606" s="100" t="s">
        <v>163</v>
      </c>
      <c r="C606" s="103">
        <v>5000</v>
      </c>
      <c r="D606" s="26"/>
      <c r="E606" s="26"/>
      <c r="F606" s="26"/>
      <c r="G606" s="26"/>
      <c r="H606" s="26"/>
      <c r="I606" s="26"/>
      <c r="J606" s="26"/>
      <c r="K606" s="59">
        <f aca="true" t="shared" si="14" ref="K606:K623">ROUND(SUM(D606:J606),2)</f>
        <v>0</v>
      </c>
    </row>
    <row r="607" spans="2:11" ht="19.5" customHeight="1">
      <c r="B607" s="60" t="s">
        <v>164</v>
      </c>
      <c r="C607" s="113">
        <v>6100</v>
      </c>
      <c r="D607" s="26"/>
      <c r="E607" s="26"/>
      <c r="F607" s="26"/>
      <c r="G607" s="26"/>
      <c r="H607" s="26"/>
      <c r="I607" s="26"/>
      <c r="J607" s="26"/>
      <c r="K607" s="59">
        <f t="shared" si="14"/>
        <v>0</v>
      </c>
    </row>
    <row r="608" spans="2:11" ht="19.5" customHeight="1">
      <c r="B608" s="100" t="s">
        <v>165</v>
      </c>
      <c r="C608" s="103">
        <v>6200</v>
      </c>
      <c r="D608" s="26"/>
      <c r="E608" s="26"/>
      <c r="F608" s="26"/>
      <c r="G608" s="26"/>
      <c r="H608" s="26"/>
      <c r="I608" s="26"/>
      <c r="J608" s="26"/>
      <c r="K608" s="59">
        <f t="shared" si="14"/>
        <v>0</v>
      </c>
    </row>
    <row r="609" spans="2:11" ht="19.5" customHeight="1">
      <c r="B609" s="100" t="s">
        <v>292</v>
      </c>
      <c r="C609" s="103">
        <v>6300</v>
      </c>
      <c r="D609" s="26"/>
      <c r="E609" s="26"/>
      <c r="F609" s="26"/>
      <c r="G609" s="26"/>
      <c r="H609" s="26"/>
      <c r="I609" s="26"/>
      <c r="J609" s="26"/>
      <c r="K609" s="59">
        <f t="shared" si="14"/>
        <v>0</v>
      </c>
    </row>
    <row r="610" spans="2:11" ht="19.5" customHeight="1">
      <c r="B610" s="100" t="s">
        <v>167</v>
      </c>
      <c r="C610" s="103">
        <v>6400</v>
      </c>
      <c r="D610" s="26"/>
      <c r="E610" s="26"/>
      <c r="F610" s="26"/>
      <c r="G610" s="26"/>
      <c r="H610" s="26"/>
      <c r="I610" s="26"/>
      <c r="J610" s="26"/>
      <c r="K610" s="59">
        <f t="shared" si="14"/>
        <v>0</v>
      </c>
    </row>
    <row r="611" spans="2:11" ht="19.5" customHeight="1">
      <c r="B611" s="100" t="s">
        <v>168</v>
      </c>
      <c r="C611" s="103">
        <v>6500</v>
      </c>
      <c r="D611" s="26"/>
      <c r="E611" s="26"/>
      <c r="F611" s="26"/>
      <c r="G611" s="26"/>
      <c r="H611" s="26"/>
      <c r="I611" s="26"/>
      <c r="J611" s="26"/>
      <c r="K611" s="59">
        <f t="shared" si="14"/>
        <v>0</v>
      </c>
    </row>
    <row r="612" spans="2:11" ht="19.5" customHeight="1">
      <c r="B612" s="100" t="s">
        <v>169</v>
      </c>
      <c r="C612" s="103">
        <v>7100</v>
      </c>
      <c r="D612" s="26"/>
      <c r="E612" s="26"/>
      <c r="F612" s="26"/>
      <c r="G612" s="26"/>
      <c r="H612" s="26"/>
      <c r="I612" s="26"/>
      <c r="J612" s="26"/>
      <c r="K612" s="59">
        <f t="shared" si="14"/>
        <v>0</v>
      </c>
    </row>
    <row r="613" spans="2:11" ht="19.5" customHeight="1">
      <c r="B613" s="100" t="s">
        <v>170</v>
      </c>
      <c r="C613" s="103">
        <v>7200</v>
      </c>
      <c r="D613" s="26"/>
      <c r="E613" s="26"/>
      <c r="F613" s="26"/>
      <c r="G613" s="26"/>
      <c r="H613" s="26"/>
      <c r="I613" s="26"/>
      <c r="J613" s="26"/>
      <c r="K613" s="59">
        <f t="shared" si="14"/>
        <v>0</v>
      </c>
    </row>
    <row r="614" spans="2:11" ht="19.5" customHeight="1">
      <c r="B614" s="100" t="s">
        <v>171</v>
      </c>
      <c r="C614" s="103">
        <v>7300</v>
      </c>
      <c r="D614" s="26"/>
      <c r="E614" s="26"/>
      <c r="F614" s="26"/>
      <c r="G614" s="26"/>
      <c r="H614" s="26"/>
      <c r="I614" s="26"/>
      <c r="J614" s="26"/>
      <c r="K614" s="59">
        <f t="shared" si="14"/>
        <v>0</v>
      </c>
    </row>
    <row r="615" spans="2:11" ht="19.5" customHeight="1">
      <c r="B615" s="100" t="s">
        <v>172</v>
      </c>
      <c r="C615" s="103">
        <v>7410</v>
      </c>
      <c r="D615" s="26"/>
      <c r="E615" s="26"/>
      <c r="F615" s="26"/>
      <c r="G615" s="26"/>
      <c r="H615" s="26"/>
      <c r="I615" s="26"/>
      <c r="J615" s="26"/>
      <c r="K615" s="59">
        <f t="shared" si="14"/>
        <v>0</v>
      </c>
    </row>
    <row r="616" spans="2:11" ht="19.5" customHeight="1">
      <c r="B616" s="100" t="s">
        <v>173</v>
      </c>
      <c r="C616" s="103">
        <v>7500</v>
      </c>
      <c r="D616" s="26"/>
      <c r="E616" s="26"/>
      <c r="F616" s="26"/>
      <c r="G616" s="26"/>
      <c r="H616" s="26"/>
      <c r="I616" s="26"/>
      <c r="J616" s="26"/>
      <c r="K616" s="59">
        <f t="shared" si="14"/>
        <v>0</v>
      </c>
    </row>
    <row r="617" spans="2:11" ht="19.5" customHeight="1">
      <c r="B617" s="100" t="s">
        <v>174</v>
      </c>
      <c r="C617" s="103">
        <v>7600</v>
      </c>
      <c r="D617" s="26"/>
      <c r="E617" s="26"/>
      <c r="F617" s="26"/>
      <c r="G617" s="26"/>
      <c r="H617" s="26"/>
      <c r="I617" s="26"/>
      <c r="J617" s="26"/>
      <c r="K617" s="59">
        <f t="shared" si="14"/>
        <v>0</v>
      </c>
    </row>
    <row r="618" spans="2:11" ht="19.5" customHeight="1">
      <c r="B618" s="100" t="s">
        <v>175</v>
      </c>
      <c r="C618" s="103">
        <v>7700</v>
      </c>
      <c r="D618" s="26"/>
      <c r="E618" s="26"/>
      <c r="F618" s="26"/>
      <c r="G618" s="26"/>
      <c r="H618" s="26"/>
      <c r="I618" s="26"/>
      <c r="J618" s="26"/>
      <c r="K618" s="59">
        <f t="shared" si="14"/>
        <v>0</v>
      </c>
    </row>
    <row r="619" spans="2:11" ht="19.5" customHeight="1">
      <c r="B619" s="60" t="s">
        <v>176</v>
      </c>
      <c r="C619" s="113">
        <v>7800</v>
      </c>
      <c r="D619" s="26"/>
      <c r="E619" s="26"/>
      <c r="F619" s="26"/>
      <c r="G619" s="26"/>
      <c r="H619" s="26"/>
      <c r="I619" s="26"/>
      <c r="J619" s="26"/>
      <c r="K619" s="59">
        <f t="shared" si="14"/>
        <v>0</v>
      </c>
    </row>
    <row r="620" spans="2:11" ht="19.5" customHeight="1">
      <c r="B620" s="100" t="s">
        <v>177</v>
      </c>
      <c r="C620" s="103">
        <v>7900</v>
      </c>
      <c r="D620" s="26"/>
      <c r="E620" s="26"/>
      <c r="F620" s="26"/>
      <c r="G620" s="26"/>
      <c r="H620" s="26"/>
      <c r="I620" s="26"/>
      <c r="J620" s="26"/>
      <c r="K620" s="59">
        <f t="shared" si="14"/>
        <v>0</v>
      </c>
    </row>
    <row r="621" spans="2:11" ht="19.5" customHeight="1">
      <c r="B621" s="100" t="s">
        <v>178</v>
      </c>
      <c r="C621" s="103">
        <v>8100</v>
      </c>
      <c r="D621" s="26"/>
      <c r="E621" s="26"/>
      <c r="F621" s="26"/>
      <c r="G621" s="26"/>
      <c r="H621" s="26"/>
      <c r="I621" s="26"/>
      <c r="J621" s="26"/>
      <c r="K621" s="59">
        <f t="shared" si="14"/>
        <v>0</v>
      </c>
    </row>
    <row r="622" spans="2:11" ht="19.5" customHeight="1">
      <c r="B622" s="60" t="s">
        <v>179</v>
      </c>
      <c r="C622" s="25">
        <v>8200</v>
      </c>
      <c r="D622" s="26"/>
      <c r="E622" s="26"/>
      <c r="F622" s="26"/>
      <c r="G622" s="26"/>
      <c r="H622" s="26"/>
      <c r="I622" s="26"/>
      <c r="J622" s="26"/>
      <c r="K622" s="59">
        <f t="shared" si="14"/>
        <v>0</v>
      </c>
    </row>
    <row r="623" spans="2:11" ht="19.5" customHeight="1">
      <c r="B623" s="100" t="s">
        <v>180</v>
      </c>
      <c r="C623" s="103">
        <v>9100</v>
      </c>
      <c r="D623" s="26"/>
      <c r="E623" s="26"/>
      <c r="F623" s="26"/>
      <c r="G623" s="26"/>
      <c r="H623" s="26"/>
      <c r="I623" s="26"/>
      <c r="J623" s="26"/>
      <c r="K623" s="59">
        <f t="shared" si="14"/>
        <v>0</v>
      </c>
    </row>
    <row r="624" spans="2:11" ht="14.25" customHeight="1">
      <c r="B624" s="97" t="s">
        <v>181</v>
      </c>
      <c r="C624" s="133"/>
      <c r="D624" s="134"/>
      <c r="E624" s="134"/>
      <c r="F624" s="134"/>
      <c r="G624" s="134"/>
      <c r="H624" s="134"/>
      <c r="I624" s="40"/>
      <c r="J624" s="134"/>
      <c r="K624" s="106"/>
    </row>
    <row r="625" spans="2:11" ht="19.5" customHeight="1">
      <c r="B625" s="100" t="s">
        <v>172</v>
      </c>
      <c r="C625" s="103">
        <v>7420</v>
      </c>
      <c r="D625" s="135"/>
      <c r="E625" s="135"/>
      <c r="F625" s="135"/>
      <c r="G625" s="135"/>
      <c r="H625" s="135"/>
      <c r="I625" s="26"/>
      <c r="J625" s="135"/>
      <c r="K625" s="59">
        <f>ROUND(I625,2)</f>
        <v>0</v>
      </c>
    </row>
    <row r="626" spans="2:11" ht="19.5" customHeight="1">
      <c r="B626" s="100" t="s">
        <v>183</v>
      </c>
      <c r="C626" s="103">
        <v>9300</v>
      </c>
      <c r="D626" s="135"/>
      <c r="E626" s="135"/>
      <c r="F626" s="135"/>
      <c r="G626" s="135"/>
      <c r="H626" s="135"/>
      <c r="I626" s="26"/>
      <c r="J626" s="135"/>
      <c r="K626" s="59">
        <f>ROUND(I626,2)</f>
        <v>0</v>
      </c>
    </row>
    <row r="627" spans="2:11" ht="19.5" customHeight="1">
      <c r="B627" s="136" t="s">
        <v>187</v>
      </c>
      <c r="C627" s="133"/>
      <c r="D627" s="137">
        <f>ROUND(SUM(D606:D623),2)</f>
        <v>0</v>
      </c>
      <c r="E627" s="138">
        <f>ROUND(SUM(E606:E623),2)</f>
        <v>0</v>
      </c>
      <c r="F627" s="138">
        <f>ROUND(SUM(F606:F623),2)</f>
        <v>0</v>
      </c>
      <c r="G627" s="138">
        <f>ROUND(SUM(G606:G623),2)</f>
        <v>0</v>
      </c>
      <c r="H627" s="138">
        <f>ROUND(SUM(H606:H623),2)</f>
        <v>0</v>
      </c>
      <c r="I627" s="138">
        <f>ROUND(SUM(I606:I623)+SUM(I625:I626),2)</f>
        <v>0</v>
      </c>
      <c r="J627" s="138">
        <f>ROUND(SUM(J606:J623),2)</f>
        <v>0</v>
      </c>
      <c r="K627" s="139">
        <f>ROUND(SUM(D627:J627),2)</f>
        <v>0</v>
      </c>
    </row>
    <row r="628" spans="2:11" ht="19.5" customHeight="1">
      <c r="B628" s="140" t="s">
        <v>293</v>
      </c>
      <c r="C628" s="141"/>
      <c r="D628" s="142"/>
      <c r="E628" s="143"/>
      <c r="F628" s="143"/>
      <c r="G628" s="143"/>
      <c r="H628" s="143"/>
      <c r="I628" s="143"/>
      <c r="J628" s="143"/>
      <c r="K628" s="28">
        <f>ROUND(G397-K627,2)</f>
        <v>0</v>
      </c>
    </row>
    <row r="629" spans="2:4" ht="33.75" customHeight="1">
      <c r="B629" s="112" t="s">
        <v>194</v>
      </c>
      <c r="C629" s="144" t="s">
        <v>12</v>
      </c>
      <c r="D629" s="145"/>
    </row>
    <row r="630" spans="2:4" ht="19.5" customHeight="1">
      <c r="B630" s="110" t="s">
        <v>195</v>
      </c>
      <c r="C630" s="103">
        <v>3720</v>
      </c>
      <c r="D630" s="45"/>
    </row>
    <row r="631" spans="2:4" ht="19.5" customHeight="1">
      <c r="B631" s="110" t="s">
        <v>294</v>
      </c>
      <c r="C631" s="103">
        <v>3730</v>
      </c>
      <c r="D631" s="45"/>
    </row>
    <row r="632" spans="2:4" ht="19.5" customHeight="1">
      <c r="B632" s="110" t="s">
        <v>197</v>
      </c>
      <c r="C632" s="103">
        <v>3740</v>
      </c>
      <c r="D632" s="45"/>
    </row>
    <row r="633" spans="2:4" ht="14.25" customHeight="1">
      <c r="B633" s="97" t="s">
        <v>198</v>
      </c>
      <c r="C633" s="102"/>
      <c r="D633" s="146"/>
    </row>
    <row r="634" spans="2:4" ht="19.5" customHeight="1">
      <c r="B634" s="100" t="s">
        <v>261</v>
      </c>
      <c r="C634" s="103">
        <v>3610</v>
      </c>
      <c r="D634" s="45"/>
    </row>
    <row r="635" spans="2:4" ht="19.5" customHeight="1">
      <c r="B635" s="100" t="s">
        <v>199</v>
      </c>
      <c r="C635" s="103">
        <v>3620</v>
      </c>
      <c r="D635" s="45"/>
    </row>
    <row r="636" spans="2:4" ht="19.5" customHeight="1">
      <c r="B636" s="100" t="s">
        <v>200</v>
      </c>
      <c r="C636" s="103">
        <v>3630</v>
      </c>
      <c r="D636" s="45"/>
    </row>
    <row r="637" spans="2:4" ht="19.5" customHeight="1">
      <c r="B637" s="100" t="s">
        <v>262</v>
      </c>
      <c r="C637" s="103">
        <v>3650</v>
      </c>
      <c r="D637" s="45"/>
    </row>
    <row r="638" spans="2:4" ht="19.5" customHeight="1">
      <c r="B638" s="100" t="s">
        <v>202</v>
      </c>
      <c r="C638" s="103">
        <v>3660</v>
      </c>
      <c r="D638" s="45"/>
    </row>
    <row r="639" spans="2:4" ht="19.5" customHeight="1">
      <c r="B639" s="100" t="s">
        <v>203</v>
      </c>
      <c r="C639" s="103">
        <v>3670</v>
      </c>
      <c r="D639" s="35"/>
    </row>
    <row r="640" spans="2:4" ht="19.5" customHeight="1">
      <c r="B640" s="100" t="s">
        <v>204</v>
      </c>
      <c r="C640" s="103">
        <v>3690</v>
      </c>
      <c r="D640" s="147"/>
    </row>
    <row r="641" spans="2:4" ht="19.5" customHeight="1">
      <c r="B641" s="100" t="s">
        <v>205</v>
      </c>
      <c r="C641" s="104">
        <v>3600</v>
      </c>
      <c r="D641" s="86">
        <f>ROUND(SUM(D634:D640),2)</f>
        <v>0</v>
      </c>
    </row>
    <row r="642" spans="2:4" ht="14.25" customHeight="1">
      <c r="B642" s="97" t="s">
        <v>206</v>
      </c>
      <c r="C642" s="102"/>
      <c r="D642" s="146"/>
    </row>
    <row r="643" spans="2:4" ht="19.5" customHeight="1">
      <c r="B643" s="100" t="s">
        <v>295</v>
      </c>
      <c r="C643" s="103">
        <v>910</v>
      </c>
      <c r="D643" s="45"/>
    </row>
    <row r="644" spans="2:4" ht="19.5" customHeight="1">
      <c r="B644" s="100" t="s">
        <v>207</v>
      </c>
      <c r="C644" s="103">
        <v>920</v>
      </c>
      <c r="D644" s="45"/>
    </row>
    <row r="645" spans="2:4" ht="19.5" customHeight="1">
      <c r="B645" s="100" t="s">
        <v>208</v>
      </c>
      <c r="C645" s="103">
        <v>930</v>
      </c>
      <c r="D645" s="45"/>
    </row>
    <row r="646" spans="2:4" ht="19.5" customHeight="1">
      <c r="B646" s="100" t="s">
        <v>262</v>
      </c>
      <c r="C646" s="103">
        <v>950</v>
      </c>
      <c r="D646" s="45"/>
    </row>
    <row r="647" spans="2:4" ht="19.5" customHeight="1">
      <c r="B647" s="100" t="s">
        <v>210</v>
      </c>
      <c r="C647" s="103">
        <v>960</v>
      </c>
      <c r="D647" s="35"/>
    </row>
    <row r="648" spans="2:4" ht="19.5" customHeight="1">
      <c r="B648" s="100" t="s">
        <v>211</v>
      </c>
      <c r="C648" s="103">
        <v>970</v>
      </c>
      <c r="D648" s="35"/>
    </row>
    <row r="649" spans="2:4" ht="19.5" customHeight="1">
      <c r="B649" s="100" t="s">
        <v>212</v>
      </c>
      <c r="C649" s="103">
        <v>990</v>
      </c>
      <c r="D649" s="147"/>
    </row>
    <row r="650" spans="2:4" ht="19.5" customHeight="1">
      <c r="B650" s="100" t="s">
        <v>213</v>
      </c>
      <c r="C650" s="104">
        <v>9700</v>
      </c>
      <c r="D650" s="86">
        <f>ROUND(SUM(D643:D649),2)</f>
        <v>0</v>
      </c>
    </row>
    <row r="651" spans="2:4" ht="19.5" customHeight="1">
      <c r="B651" s="107" t="s">
        <v>214</v>
      </c>
      <c r="C651" s="104"/>
      <c r="D651" s="86">
        <f>ROUND(SUM(D630:D632)+D641+D650,2)</f>
        <v>0</v>
      </c>
    </row>
    <row r="652" spans="2:4" ht="19.5" customHeight="1">
      <c r="B652" s="107" t="s">
        <v>264</v>
      </c>
      <c r="C652" s="103"/>
      <c r="D652" s="86">
        <f>ROUND(K628+D651,2)</f>
        <v>0</v>
      </c>
    </row>
    <row r="653" spans="2:4" ht="19.5" customHeight="1">
      <c r="B653" s="74" t="str">
        <f>B146</f>
        <v>Fund Balance, July 1, 2021</v>
      </c>
      <c r="C653" s="75">
        <v>2800</v>
      </c>
      <c r="D653" s="45"/>
    </row>
    <row r="654" spans="2:4" ht="19.5" customHeight="1">
      <c r="B654" s="74" t="s">
        <v>216</v>
      </c>
      <c r="C654" s="75">
        <v>2891</v>
      </c>
      <c r="D654" s="45"/>
    </row>
    <row r="655" spans="2:4" ht="14.25" customHeight="1">
      <c r="B655" s="82" t="s">
        <v>217</v>
      </c>
      <c r="C655" s="83"/>
      <c r="D655" s="44"/>
    </row>
    <row r="656" spans="2:4" ht="19.5" customHeight="1">
      <c r="B656" s="60" t="s">
        <v>218</v>
      </c>
      <c r="C656" s="84">
        <v>2710</v>
      </c>
      <c r="D656" s="45"/>
    </row>
    <row r="657" spans="2:4" ht="19.5" customHeight="1">
      <c r="B657" s="24" t="s">
        <v>219</v>
      </c>
      <c r="C657" s="75">
        <v>2720</v>
      </c>
      <c r="D657" s="26"/>
    </row>
    <row r="658" spans="2:4" ht="19.5" customHeight="1">
      <c r="B658" s="24" t="s">
        <v>220</v>
      </c>
      <c r="C658" s="75">
        <v>2730</v>
      </c>
      <c r="D658" s="26"/>
    </row>
    <row r="659" spans="2:4" ht="19.5" customHeight="1">
      <c r="B659" s="24" t="s">
        <v>221</v>
      </c>
      <c r="C659" s="75">
        <v>2740</v>
      </c>
      <c r="D659" s="26"/>
    </row>
    <row r="660" spans="2:4" ht="19.5" customHeight="1">
      <c r="B660" s="24" t="s">
        <v>222</v>
      </c>
      <c r="C660" s="75">
        <v>2750</v>
      </c>
      <c r="D660" s="148"/>
    </row>
    <row r="661" spans="2:4" ht="19.5" customHeight="1">
      <c r="B661" s="85" t="str">
        <f>B154</f>
        <v>Total Fund Balances, June 30, 2022</v>
      </c>
      <c r="C661" s="33">
        <v>2700</v>
      </c>
      <c r="D661" s="114">
        <f>ROUND(SUM(D656:D660),2)</f>
        <v>0</v>
      </c>
    </row>
    <row r="662" spans="2:11" ht="12.75">
      <c r="B662" s="108"/>
      <c r="C662" s="149"/>
      <c r="E662" s="88"/>
      <c r="F662" s="88"/>
      <c r="G662" s="88"/>
      <c r="H662" s="150"/>
      <c r="I662" s="150"/>
      <c r="J662" s="88"/>
      <c r="K662" s="88"/>
    </row>
    <row r="663" spans="2:11" ht="12.75">
      <c r="B663" s="88" t="s">
        <v>189</v>
      </c>
      <c r="C663" s="150"/>
      <c r="D663" s="150"/>
      <c r="E663" s="88"/>
      <c r="F663" s="88"/>
      <c r="G663" s="88"/>
      <c r="H663" s="150"/>
      <c r="I663" s="150"/>
      <c r="J663" s="88"/>
      <c r="K663" s="88"/>
    </row>
    <row r="664" spans="2:11" ht="12.75">
      <c r="B664" s="88"/>
      <c r="C664" s="150"/>
      <c r="D664" s="150"/>
      <c r="E664" s="88"/>
      <c r="F664" s="88"/>
      <c r="G664" s="88"/>
      <c r="H664" s="150"/>
      <c r="I664" s="150"/>
      <c r="J664" s="88"/>
      <c r="K664" s="88"/>
    </row>
    <row r="665" spans="2:11" ht="12.75">
      <c r="B665" s="88"/>
      <c r="C665" s="150"/>
      <c r="D665" s="150"/>
      <c r="E665" s="88"/>
      <c r="F665" s="88"/>
      <c r="G665" s="88"/>
      <c r="H665" s="150"/>
      <c r="I665" s="150"/>
      <c r="J665" s="88"/>
      <c r="K665" s="88"/>
    </row>
    <row r="666" spans="1:11" ht="12.75">
      <c r="A666" s="1" t="s">
        <v>332</v>
      </c>
      <c r="B666" s="2" t="str">
        <f>$B$1</f>
        <v>DISTRICT SCHOOL BOARD OF OKEECHOBEE COUNTY</v>
      </c>
      <c r="C666" s="88"/>
      <c r="D666" s="88"/>
      <c r="E666" s="88"/>
      <c r="F666" s="88"/>
      <c r="G666" s="88"/>
      <c r="H666" s="90"/>
      <c r="I666" s="50"/>
      <c r="K666" s="91" t="s">
        <v>300</v>
      </c>
    </row>
    <row r="667" spans="2:11" ht="12.75">
      <c r="B667" s="89" t="s">
        <v>333</v>
      </c>
      <c r="C667" s="88"/>
      <c r="D667" s="88"/>
      <c r="E667" s="88"/>
      <c r="F667" s="88"/>
      <c r="G667" s="88"/>
      <c r="H667" s="88"/>
      <c r="I667" s="50"/>
      <c r="K667" s="92" t="s">
        <v>334</v>
      </c>
    </row>
    <row r="668" spans="2:11" ht="12.75">
      <c r="B668" s="52" t="str">
        <f>$B$4</f>
        <v>For the Fiscal Year Ended June 30, 2022</v>
      </c>
      <c r="C668" s="126"/>
      <c r="D668" s="127"/>
      <c r="E668" s="127"/>
      <c r="F668" s="127"/>
      <c r="G668" s="127"/>
      <c r="H668" s="127"/>
      <c r="I668" s="128"/>
      <c r="J668" s="127"/>
      <c r="K668" s="129" t="s">
        <v>335</v>
      </c>
    </row>
    <row r="669" spans="2:11" ht="12.75" customHeight="1">
      <c r="B669" s="421" t="s">
        <v>153</v>
      </c>
      <c r="C669" s="423" t="s">
        <v>12</v>
      </c>
      <c r="D669" s="53">
        <v>100</v>
      </c>
      <c r="E669" s="53">
        <v>200</v>
      </c>
      <c r="F669" s="53">
        <v>300</v>
      </c>
      <c r="G669" s="53">
        <v>400</v>
      </c>
      <c r="H669" s="53">
        <v>500</v>
      </c>
      <c r="I669" s="53">
        <v>600</v>
      </c>
      <c r="J669" s="53">
        <v>700</v>
      </c>
      <c r="K669" s="424" t="s">
        <v>154</v>
      </c>
    </row>
    <row r="670" spans="2:11" ht="25.5">
      <c r="B670" s="422"/>
      <c r="C670" s="423"/>
      <c r="D670" s="54" t="s">
        <v>155</v>
      </c>
      <c r="E670" s="54" t="s">
        <v>156</v>
      </c>
      <c r="F670" s="54" t="s">
        <v>157</v>
      </c>
      <c r="G670" s="54" t="s">
        <v>158</v>
      </c>
      <c r="H670" s="54" t="s">
        <v>159</v>
      </c>
      <c r="I670" s="54" t="s">
        <v>160</v>
      </c>
      <c r="J670" s="55" t="s">
        <v>161</v>
      </c>
      <c r="K670" s="424"/>
    </row>
    <row r="671" spans="2:11" ht="14.25" customHeight="1">
      <c r="B671" s="130" t="s">
        <v>162</v>
      </c>
      <c r="C671" s="131"/>
      <c r="D671" s="132"/>
      <c r="E671" s="132"/>
      <c r="F671" s="132"/>
      <c r="G671" s="132"/>
      <c r="H671" s="132"/>
      <c r="I671" s="132"/>
      <c r="J671" s="132"/>
      <c r="K671" s="132"/>
    </row>
    <row r="672" spans="2:11" ht="19.5" customHeight="1">
      <c r="B672" s="100" t="s">
        <v>163</v>
      </c>
      <c r="C672" s="103">
        <v>5000</v>
      </c>
      <c r="D672" s="26">
        <v>84850.25</v>
      </c>
      <c r="E672" s="26">
        <v>16036.78</v>
      </c>
      <c r="F672" s="26"/>
      <c r="G672" s="26"/>
      <c r="H672" s="26"/>
      <c r="I672" s="26">
        <v>843000</v>
      </c>
      <c r="J672" s="26">
        <v>24168.38</v>
      </c>
      <c r="K672" s="59">
        <f aca="true" t="shared" si="15" ref="K672:K689">ROUND(SUM(D672:J672),2)</f>
        <v>968055.41</v>
      </c>
    </row>
    <row r="673" spans="2:11" ht="19.5" customHeight="1">
      <c r="B673" s="60" t="s">
        <v>164</v>
      </c>
      <c r="C673" s="113">
        <v>6100</v>
      </c>
      <c r="D673" s="26"/>
      <c r="E673" s="26"/>
      <c r="F673" s="26">
        <v>5976.1</v>
      </c>
      <c r="G673" s="26"/>
      <c r="H673" s="26"/>
      <c r="I673" s="26"/>
      <c r="J673" s="26"/>
      <c r="K673" s="59">
        <f t="shared" si="15"/>
        <v>5976.1</v>
      </c>
    </row>
    <row r="674" spans="2:11" ht="19.5" customHeight="1">
      <c r="B674" s="100" t="s">
        <v>165</v>
      </c>
      <c r="C674" s="103">
        <v>6200</v>
      </c>
      <c r="D674" s="26"/>
      <c r="E674" s="26"/>
      <c r="F674" s="26"/>
      <c r="G674" s="26"/>
      <c r="H674" s="26"/>
      <c r="I674" s="26"/>
      <c r="J674" s="26"/>
      <c r="K674" s="59">
        <f t="shared" si="15"/>
        <v>0</v>
      </c>
    </row>
    <row r="675" spans="2:11" ht="19.5" customHeight="1">
      <c r="B675" s="100" t="s">
        <v>292</v>
      </c>
      <c r="C675" s="103">
        <v>6300</v>
      </c>
      <c r="D675" s="26">
        <v>27960.13</v>
      </c>
      <c r="E675" s="26">
        <v>5110.68</v>
      </c>
      <c r="F675" s="26"/>
      <c r="G675" s="26"/>
      <c r="H675" s="26"/>
      <c r="I675" s="26"/>
      <c r="J675" s="26"/>
      <c r="K675" s="59">
        <f t="shared" si="15"/>
        <v>33070.81</v>
      </c>
    </row>
    <row r="676" spans="2:11" ht="19.5" customHeight="1">
      <c r="B676" s="100" t="s">
        <v>167</v>
      </c>
      <c r="C676" s="103">
        <v>6400</v>
      </c>
      <c r="D676" s="26"/>
      <c r="E676" s="26"/>
      <c r="F676" s="26"/>
      <c r="G676" s="26"/>
      <c r="H676" s="26"/>
      <c r="I676" s="26"/>
      <c r="J676" s="26"/>
      <c r="K676" s="59">
        <f t="shared" si="15"/>
        <v>0</v>
      </c>
    </row>
    <row r="677" spans="2:11" ht="19.5" customHeight="1">
      <c r="B677" s="100" t="s">
        <v>168</v>
      </c>
      <c r="C677" s="103">
        <v>6500</v>
      </c>
      <c r="D677" s="26"/>
      <c r="E677" s="26"/>
      <c r="F677" s="26"/>
      <c r="G677" s="26"/>
      <c r="H677" s="26"/>
      <c r="I677" s="26"/>
      <c r="J677" s="26"/>
      <c r="K677" s="59">
        <f t="shared" si="15"/>
        <v>0</v>
      </c>
    </row>
    <row r="678" spans="2:11" ht="19.5" customHeight="1">
      <c r="B678" s="100" t="s">
        <v>169</v>
      </c>
      <c r="C678" s="103">
        <v>7100</v>
      </c>
      <c r="D678" s="26"/>
      <c r="E678" s="26"/>
      <c r="F678" s="26"/>
      <c r="G678" s="26"/>
      <c r="H678" s="26"/>
      <c r="I678" s="26"/>
      <c r="J678" s="26"/>
      <c r="K678" s="59">
        <f t="shared" si="15"/>
        <v>0</v>
      </c>
    </row>
    <row r="679" spans="2:11" ht="19.5" customHeight="1">
      <c r="B679" s="100" t="s">
        <v>170</v>
      </c>
      <c r="C679" s="103">
        <v>7200</v>
      </c>
      <c r="D679" s="26"/>
      <c r="E679" s="26"/>
      <c r="F679" s="26"/>
      <c r="G679" s="26"/>
      <c r="H679" s="26"/>
      <c r="I679" s="26"/>
      <c r="J679" s="26">
        <v>50876.83</v>
      </c>
      <c r="K679" s="59">
        <f t="shared" si="15"/>
        <v>50876.83</v>
      </c>
    </row>
    <row r="680" spans="2:11" ht="19.5" customHeight="1">
      <c r="B680" s="100" t="s">
        <v>171</v>
      </c>
      <c r="C680" s="103">
        <v>7300</v>
      </c>
      <c r="D680" s="26"/>
      <c r="E680" s="26"/>
      <c r="F680" s="26"/>
      <c r="G680" s="26"/>
      <c r="H680" s="26"/>
      <c r="I680" s="26"/>
      <c r="J680" s="26"/>
      <c r="K680" s="59">
        <f t="shared" si="15"/>
        <v>0</v>
      </c>
    </row>
    <row r="681" spans="2:11" ht="19.5" customHeight="1">
      <c r="B681" s="100" t="s">
        <v>172</v>
      </c>
      <c r="C681" s="103">
        <v>7410</v>
      </c>
      <c r="D681" s="26"/>
      <c r="E681" s="26"/>
      <c r="F681" s="26"/>
      <c r="G681" s="26"/>
      <c r="H681" s="26"/>
      <c r="I681" s="26"/>
      <c r="J681" s="26"/>
      <c r="K681" s="59">
        <f t="shared" si="15"/>
        <v>0</v>
      </c>
    </row>
    <row r="682" spans="2:11" ht="19.5" customHeight="1">
      <c r="B682" s="100" t="s">
        <v>173</v>
      </c>
      <c r="C682" s="103">
        <v>7500</v>
      </c>
      <c r="D682" s="26"/>
      <c r="E682" s="26"/>
      <c r="F682" s="26"/>
      <c r="G682" s="26"/>
      <c r="H682" s="26"/>
      <c r="I682" s="26"/>
      <c r="J682" s="26"/>
      <c r="K682" s="59">
        <f t="shared" si="15"/>
        <v>0</v>
      </c>
    </row>
    <row r="683" spans="2:11" ht="19.5" customHeight="1">
      <c r="B683" s="100" t="s">
        <v>174</v>
      </c>
      <c r="C683" s="103">
        <v>7600</v>
      </c>
      <c r="D683" s="26"/>
      <c r="E683" s="26"/>
      <c r="F683" s="26"/>
      <c r="G683" s="26"/>
      <c r="H683" s="26"/>
      <c r="I683" s="26"/>
      <c r="J683" s="26"/>
      <c r="K683" s="59">
        <f t="shared" si="15"/>
        <v>0</v>
      </c>
    </row>
    <row r="684" spans="2:11" ht="19.5" customHeight="1">
      <c r="B684" s="100" t="s">
        <v>175</v>
      </c>
      <c r="C684" s="103">
        <v>7700</v>
      </c>
      <c r="D684" s="26"/>
      <c r="E684" s="26"/>
      <c r="F684" s="26"/>
      <c r="G684" s="26"/>
      <c r="H684" s="26"/>
      <c r="I684" s="26"/>
      <c r="J684" s="26"/>
      <c r="K684" s="59">
        <f t="shared" si="15"/>
        <v>0</v>
      </c>
    </row>
    <row r="685" spans="2:11" ht="19.5" customHeight="1">
      <c r="B685" s="60" t="s">
        <v>176</v>
      </c>
      <c r="C685" s="113">
        <v>7800</v>
      </c>
      <c r="D685" s="26">
        <v>5040</v>
      </c>
      <c r="E685" s="26">
        <v>1173.32</v>
      </c>
      <c r="F685" s="26"/>
      <c r="G685" s="26">
        <v>4221.04</v>
      </c>
      <c r="H685" s="26"/>
      <c r="I685" s="26"/>
      <c r="J685" s="26"/>
      <c r="K685" s="59">
        <f t="shared" si="15"/>
        <v>10434.36</v>
      </c>
    </row>
    <row r="686" spans="2:11" ht="19.5" customHeight="1">
      <c r="B686" s="100" t="s">
        <v>177</v>
      </c>
      <c r="C686" s="103">
        <v>7900</v>
      </c>
      <c r="D686" s="26"/>
      <c r="E686" s="26"/>
      <c r="F686" s="26"/>
      <c r="G686" s="26"/>
      <c r="H686" s="26"/>
      <c r="I686" s="26"/>
      <c r="J686" s="26"/>
      <c r="K686" s="59">
        <f t="shared" si="15"/>
        <v>0</v>
      </c>
    </row>
    <row r="687" spans="2:11" ht="19.5" customHeight="1">
      <c r="B687" s="100" t="s">
        <v>178</v>
      </c>
      <c r="C687" s="103">
        <v>8100</v>
      </c>
      <c r="D687" s="26"/>
      <c r="E687" s="26"/>
      <c r="F687" s="26"/>
      <c r="G687" s="26"/>
      <c r="H687" s="26"/>
      <c r="I687" s="26"/>
      <c r="J687" s="26"/>
      <c r="K687" s="59">
        <f t="shared" si="15"/>
        <v>0</v>
      </c>
    </row>
    <row r="688" spans="2:11" ht="19.5" customHeight="1">
      <c r="B688" s="60" t="s">
        <v>179</v>
      </c>
      <c r="C688" s="25">
        <v>8200</v>
      </c>
      <c r="D688" s="26"/>
      <c r="E688" s="26"/>
      <c r="F688" s="26"/>
      <c r="G688" s="26"/>
      <c r="H688" s="26"/>
      <c r="I688" s="26"/>
      <c r="J688" s="26"/>
      <c r="K688" s="59">
        <f t="shared" si="15"/>
        <v>0</v>
      </c>
    </row>
    <row r="689" spans="2:11" ht="19.5" customHeight="1">
      <c r="B689" s="100" t="s">
        <v>180</v>
      </c>
      <c r="C689" s="103">
        <v>9100</v>
      </c>
      <c r="D689" s="26"/>
      <c r="E689" s="26"/>
      <c r="F689" s="26"/>
      <c r="G689" s="26"/>
      <c r="H689" s="26"/>
      <c r="I689" s="26"/>
      <c r="J689" s="26"/>
      <c r="K689" s="59">
        <f t="shared" si="15"/>
        <v>0</v>
      </c>
    </row>
    <row r="690" spans="2:11" ht="14.25" customHeight="1">
      <c r="B690" s="97" t="s">
        <v>181</v>
      </c>
      <c r="C690" s="133"/>
      <c r="D690" s="134"/>
      <c r="E690" s="134"/>
      <c r="F690" s="134"/>
      <c r="G690" s="134"/>
      <c r="H690" s="134"/>
      <c r="I690" s="40"/>
      <c r="J690" s="134"/>
      <c r="K690" s="106"/>
    </row>
    <row r="691" spans="2:11" ht="19.5" customHeight="1">
      <c r="B691" s="100" t="s">
        <v>172</v>
      </c>
      <c r="C691" s="103">
        <v>7420</v>
      </c>
      <c r="D691" s="135"/>
      <c r="E691" s="135"/>
      <c r="F691" s="135"/>
      <c r="G691" s="135"/>
      <c r="H691" s="135"/>
      <c r="I691" s="26"/>
      <c r="J691" s="135"/>
      <c r="K691" s="59">
        <f>ROUND(I691,2)</f>
        <v>0</v>
      </c>
    </row>
    <row r="692" spans="2:11" ht="19.5" customHeight="1">
      <c r="B692" s="100" t="s">
        <v>183</v>
      </c>
      <c r="C692" s="103">
        <v>9300</v>
      </c>
      <c r="D692" s="135"/>
      <c r="E692" s="135"/>
      <c r="F692" s="135"/>
      <c r="G692" s="135"/>
      <c r="H692" s="135"/>
      <c r="I692" s="26"/>
      <c r="J692" s="135"/>
      <c r="K692" s="59">
        <f>ROUND(I692,2)</f>
        <v>0</v>
      </c>
    </row>
    <row r="693" spans="2:11" ht="19.5" customHeight="1">
      <c r="B693" s="136" t="s">
        <v>187</v>
      </c>
      <c r="C693" s="133"/>
      <c r="D693" s="137">
        <f>ROUND(SUM(D672:D689),2)</f>
        <v>117850.38</v>
      </c>
      <c r="E693" s="138">
        <f>ROUND(SUM(E672:E689),2)</f>
        <v>22320.78</v>
      </c>
      <c r="F693" s="138">
        <f>ROUND(SUM(F672:F689),2)</f>
        <v>5976.1</v>
      </c>
      <c r="G693" s="138">
        <f>ROUND(SUM(G672:G689),2)</f>
        <v>4221.04</v>
      </c>
      <c r="H693" s="138">
        <f>ROUND(SUM(H672:H689),2)</f>
        <v>0</v>
      </c>
      <c r="I693" s="138">
        <f>ROUND(SUM(I672:I689)+SUM(I691:I692),2)</f>
        <v>843000</v>
      </c>
      <c r="J693" s="138">
        <f>ROUND(SUM(J672:J689),2)</f>
        <v>75045.21</v>
      </c>
      <c r="K693" s="139">
        <f>ROUND(SUM(D693:J693),2)</f>
        <v>1068413.51</v>
      </c>
    </row>
    <row r="694" spans="2:11" ht="19.5" customHeight="1">
      <c r="B694" s="140" t="s">
        <v>293</v>
      </c>
      <c r="C694" s="141"/>
      <c r="D694" s="142"/>
      <c r="E694" s="143"/>
      <c r="F694" s="143"/>
      <c r="G694" s="143"/>
      <c r="H694" s="143"/>
      <c r="I694" s="143"/>
      <c r="J694" s="143"/>
      <c r="K694" s="28">
        <f>ROUND(H397-K693,2)</f>
        <v>0</v>
      </c>
    </row>
    <row r="695" spans="2:4" ht="33" customHeight="1">
      <c r="B695" s="112" t="s">
        <v>194</v>
      </c>
      <c r="C695" s="144" t="s">
        <v>12</v>
      </c>
      <c r="D695" s="145"/>
    </row>
    <row r="696" spans="2:4" ht="19.5" customHeight="1">
      <c r="B696" s="110" t="s">
        <v>195</v>
      </c>
      <c r="C696" s="103">
        <v>3720</v>
      </c>
      <c r="D696" s="45"/>
    </row>
    <row r="697" spans="2:4" ht="19.5" customHeight="1">
      <c r="B697" s="110" t="s">
        <v>294</v>
      </c>
      <c r="C697" s="103">
        <v>3730</v>
      </c>
      <c r="D697" s="45"/>
    </row>
    <row r="698" spans="2:4" ht="19.5" customHeight="1">
      <c r="B698" s="110" t="s">
        <v>197</v>
      </c>
      <c r="C698" s="103">
        <v>3740</v>
      </c>
      <c r="D698" s="45"/>
    </row>
    <row r="699" spans="2:4" ht="14.25" customHeight="1">
      <c r="B699" s="97" t="s">
        <v>198</v>
      </c>
      <c r="C699" s="102"/>
      <c r="D699" s="146"/>
    </row>
    <row r="700" spans="2:4" ht="19.5" customHeight="1">
      <c r="B700" s="100" t="s">
        <v>261</v>
      </c>
      <c r="C700" s="103">
        <v>3610</v>
      </c>
      <c r="D700" s="45"/>
    </row>
    <row r="701" spans="2:4" ht="19.5" customHeight="1">
      <c r="B701" s="100" t="s">
        <v>199</v>
      </c>
      <c r="C701" s="103">
        <v>3620</v>
      </c>
      <c r="D701" s="45"/>
    </row>
    <row r="702" spans="2:4" ht="19.5" customHeight="1">
      <c r="B702" s="100" t="s">
        <v>200</v>
      </c>
      <c r="C702" s="103">
        <v>3630</v>
      </c>
      <c r="D702" s="45"/>
    </row>
    <row r="703" spans="2:4" ht="19.5" customHeight="1">
      <c r="B703" s="100" t="s">
        <v>262</v>
      </c>
      <c r="C703" s="103">
        <v>3650</v>
      </c>
      <c r="D703" s="45"/>
    </row>
    <row r="704" spans="2:4" ht="19.5" customHeight="1">
      <c r="B704" s="100" t="s">
        <v>202</v>
      </c>
      <c r="C704" s="103">
        <v>3660</v>
      </c>
      <c r="D704" s="45"/>
    </row>
    <row r="705" spans="2:4" ht="19.5" customHeight="1">
      <c r="B705" s="100" t="s">
        <v>203</v>
      </c>
      <c r="C705" s="103">
        <v>3670</v>
      </c>
      <c r="D705" s="35"/>
    </row>
    <row r="706" spans="2:4" ht="19.5" customHeight="1">
      <c r="B706" s="100" t="s">
        <v>204</v>
      </c>
      <c r="C706" s="103">
        <v>3690</v>
      </c>
      <c r="D706" s="147"/>
    </row>
    <row r="707" spans="2:4" ht="19.5" customHeight="1">
      <c r="B707" s="100" t="s">
        <v>205</v>
      </c>
      <c r="C707" s="104">
        <v>3600</v>
      </c>
      <c r="D707" s="86">
        <f>ROUND(SUM(D700:D706),2)</f>
        <v>0</v>
      </c>
    </row>
    <row r="708" spans="2:4" ht="14.25" customHeight="1">
      <c r="B708" s="97" t="s">
        <v>206</v>
      </c>
      <c r="C708" s="102"/>
      <c r="D708" s="146"/>
    </row>
    <row r="709" spans="2:4" ht="19.5" customHeight="1">
      <c r="B709" s="100" t="s">
        <v>295</v>
      </c>
      <c r="C709" s="103">
        <v>910</v>
      </c>
      <c r="D709" s="45"/>
    </row>
    <row r="710" spans="2:4" ht="19.5" customHeight="1">
      <c r="B710" s="100" t="s">
        <v>207</v>
      </c>
      <c r="C710" s="103">
        <v>920</v>
      </c>
      <c r="D710" s="45"/>
    </row>
    <row r="711" spans="2:4" ht="19.5" customHeight="1">
      <c r="B711" s="100" t="s">
        <v>208</v>
      </c>
      <c r="C711" s="103">
        <v>930</v>
      </c>
      <c r="D711" s="45"/>
    </row>
    <row r="712" spans="2:4" ht="19.5" customHeight="1">
      <c r="B712" s="100" t="s">
        <v>262</v>
      </c>
      <c r="C712" s="103">
        <v>950</v>
      </c>
      <c r="D712" s="45"/>
    </row>
    <row r="713" spans="2:4" ht="19.5" customHeight="1">
      <c r="B713" s="100" t="s">
        <v>210</v>
      </c>
      <c r="C713" s="103">
        <v>960</v>
      </c>
      <c r="D713" s="35"/>
    </row>
    <row r="714" spans="2:4" ht="19.5" customHeight="1">
      <c r="B714" s="100" t="s">
        <v>211</v>
      </c>
      <c r="C714" s="103">
        <v>970</v>
      </c>
      <c r="D714" s="35"/>
    </row>
    <row r="715" spans="2:4" ht="19.5" customHeight="1">
      <c r="B715" s="100" t="s">
        <v>212</v>
      </c>
      <c r="C715" s="103">
        <v>990</v>
      </c>
      <c r="D715" s="147"/>
    </row>
    <row r="716" spans="2:4" ht="19.5" customHeight="1">
      <c r="B716" s="100" t="s">
        <v>213</v>
      </c>
      <c r="C716" s="104">
        <v>9700</v>
      </c>
      <c r="D716" s="86">
        <f>ROUND(SUM(D709:D715),2)</f>
        <v>0</v>
      </c>
    </row>
    <row r="717" spans="2:4" ht="19.5" customHeight="1">
      <c r="B717" s="107" t="s">
        <v>214</v>
      </c>
      <c r="C717" s="104"/>
      <c r="D717" s="86">
        <f>ROUND(SUM(D696:D698)+D707+D716,2)</f>
        <v>0</v>
      </c>
    </row>
    <row r="718" spans="2:4" ht="19.5" customHeight="1">
      <c r="B718" s="107" t="s">
        <v>264</v>
      </c>
      <c r="C718" s="103"/>
      <c r="D718" s="86">
        <f>ROUND(K694+D717,2)</f>
        <v>0</v>
      </c>
    </row>
    <row r="719" spans="2:4" ht="19.5" customHeight="1">
      <c r="B719" s="74" t="str">
        <f>B146</f>
        <v>Fund Balance, July 1, 2021</v>
      </c>
      <c r="C719" s="75">
        <v>2800</v>
      </c>
      <c r="D719" s="45"/>
    </row>
    <row r="720" spans="2:4" ht="19.5" customHeight="1">
      <c r="B720" s="74" t="s">
        <v>216</v>
      </c>
      <c r="C720" s="75">
        <v>2891</v>
      </c>
      <c r="D720" s="45"/>
    </row>
    <row r="721" spans="2:4" ht="14.25" customHeight="1">
      <c r="B721" s="82" t="s">
        <v>217</v>
      </c>
      <c r="C721" s="83"/>
      <c r="D721" s="44"/>
    </row>
    <row r="722" spans="2:4" ht="19.5" customHeight="1">
      <c r="B722" s="60" t="s">
        <v>218</v>
      </c>
      <c r="C722" s="84">
        <v>2710</v>
      </c>
      <c r="D722" s="45"/>
    </row>
    <row r="723" spans="2:4" ht="19.5" customHeight="1">
      <c r="B723" s="24" t="s">
        <v>219</v>
      </c>
      <c r="C723" s="75">
        <v>2720</v>
      </c>
      <c r="D723" s="26"/>
    </row>
    <row r="724" spans="2:4" ht="19.5" customHeight="1">
      <c r="B724" s="24" t="s">
        <v>220</v>
      </c>
      <c r="C724" s="75">
        <v>2730</v>
      </c>
      <c r="D724" s="26"/>
    </row>
    <row r="725" spans="2:4" ht="19.5" customHeight="1">
      <c r="B725" s="24" t="s">
        <v>221</v>
      </c>
      <c r="C725" s="75">
        <v>2740</v>
      </c>
      <c r="D725" s="26"/>
    </row>
    <row r="726" spans="2:4" ht="19.5" customHeight="1">
      <c r="B726" s="24" t="s">
        <v>222</v>
      </c>
      <c r="C726" s="75">
        <v>2750</v>
      </c>
      <c r="D726" s="148"/>
    </row>
    <row r="727" spans="2:4" ht="19.5" customHeight="1">
      <c r="B727" s="85" t="str">
        <f>B154</f>
        <v>Total Fund Balances, June 30, 2022</v>
      </c>
      <c r="C727" s="33">
        <v>2700</v>
      </c>
      <c r="D727" s="114">
        <f>ROUND(SUM(D722:D726),2)</f>
        <v>0</v>
      </c>
    </row>
    <row r="728" spans="2:11" ht="12.75">
      <c r="B728" s="108"/>
      <c r="C728" s="149"/>
      <c r="E728" s="88"/>
      <c r="F728" s="88"/>
      <c r="G728" s="88"/>
      <c r="H728" s="150"/>
      <c r="I728" s="150"/>
      <c r="J728" s="88"/>
      <c r="K728" s="88"/>
    </row>
    <row r="729" spans="2:11" ht="12.75">
      <c r="B729" s="88" t="s">
        <v>189</v>
      </c>
      <c r="C729" s="150"/>
      <c r="D729" s="150"/>
      <c r="E729" s="88"/>
      <c r="F729" s="88"/>
      <c r="G729" s="88"/>
      <c r="H729" s="150"/>
      <c r="I729" s="150"/>
      <c r="J729" s="88"/>
      <c r="K729" s="88"/>
    </row>
    <row r="730" spans="2:11" ht="12.75">
      <c r="B730" s="88"/>
      <c r="C730" s="150"/>
      <c r="D730" s="150"/>
      <c r="E730" s="88"/>
      <c r="F730" s="88"/>
      <c r="G730" s="88"/>
      <c r="H730" s="150"/>
      <c r="I730" s="150"/>
      <c r="J730" s="88"/>
      <c r="K730" s="88"/>
    </row>
    <row r="731" spans="2:11" ht="12.75">
      <c r="B731" s="88"/>
      <c r="C731" s="150"/>
      <c r="D731" s="150"/>
      <c r="E731" s="88"/>
      <c r="F731" s="88"/>
      <c r="G731" s="88"/>
      <c r="H731" s="150"/>
      <c r="I731" s="150"/>
      <c r="J731" s="88"/>
      <c r="K731" s="88"/>
    </row>
    <row r="732" spans="1:11" ht="12.75">
      <c r="A732" s="1" t="s">
        <v>336</v>
      </c>
      <c r="B732" s="2" t="str">
        <f>$B$1</f>
        <v>DISTRICT SCHOOL BOARD OF OKEECHOBEE COUNTY</v>
      </c>
      <c r="C732" s="88"/>
      <c r="D732" s="88"/>
      <c r="E732" s="88"/>
      <c r="F732" s="88"/>
      <c r="G732" s="88"/>
      <c r="H732" s="90"/>
      <c r="I732" s="50"/>
      <c r="K732" s="91" t="s">
        <v>300</v>
      </c>
    </row>
    <row r="733" spans="2:11" ht="12.75">
      <c r="B733" s="89" t="s">
        <v>337</v>
      </c>
      <c r="C733" s="88"/>
      <c r="D733" s="88"/>
      <c r="E733" s="88"/>
      <c r="F733" s="88"/>
      <c r="G733" s="88"/>
      <c r="H733" s="88"/>
      <c r="I733" s="50"/>
      <c r="K733" s="92" t="s">
        <v>338</v>
      </c>
    </row>
    <row r="734" spans="2:11" ht="12.75">
      <c r="B734" s="52" t="str">
        <f>B4</f>
        <v>For the Fiscal Year Ended June 30, 2022</v>
      </c>
      <c r="C734" s="126"/>
      <c r="D734" s="127"/>
      <c r="E734" s="127"/>
      <c r="F734" s="127"/>
      <c r="G734" s="127"/>
      <c r="H734" s="127"/>
      <c r="I734" s="128"/>
      <c r="J734" s="127"/>
      <c r="K734" s="129" t="s">
        <v>339</v>
      </c>
    </row>
    <row r="735" spans="2:11" ht="12.75" customHeight="1">
      <c r="B735" s="421" t="s">
        <v>153</v>
      </c>
      <c r="C735" s="423" t="s">
        <v>12</v>
      </c>
      <c r="D735" s="53">
        <v>100</v>
      </c>
      <c r="E735" s="53">
        <v>200</v>
      </c>
      <c r="F735" s="53">
        <v>300</v>
      </c>
      <c r="G735" s="53">
        <v>400</v>
      </c>
      <c r="H735" s="53">
        <v>500</v>
      </c>
      <c r="I735" s="53">
        <v>600</v>
      </c>
      <c r="J735" s="53">
        <v>700</v>
      </c>
      <c r="K735" s="424" t="s">
        <v>154</v>
      </c>
    </row>
    <row r="736" spans="2:11" ht="25.5">
      <c r="B736" s="422"/>
      <c r="C736" s="423"/>
      <c r="D736" s="54" t="s">
        <v>155</v>
      </c>
      <c r="E736" s="54" t="s">
        <v>156</v>
      </c>
      <c r="F736" s="54" t="s">
        <v>157</v>
      </c>
      <c r="G736" s="54" t="s">
        <v>158</v>
      </c>
      <c r="H736" s="54" t="s">
        <v>159</v>
      </c>
      <c r="I736" s="54" t="s">
        <v>160</v>
      </c>
      <c r="J736" s="55" t="s">
        <v>161</v>
      </c>
      <c r="K736" s="424"/>
    </row>
    <row r="737" spans="2:11" ht="14.25" customHeight="1">
      <c r="B737" s="130" t="s">
        <v>162</v>
      </c>
      <c r="C737" s="131"/>
      <c r="D737" s="132"/>
      <c r="E737" s="132"/>
      <c r="F737" s="132"/>
      <c r="G737" s="132"/>
      <c r="H737" s="132"/>
      <c r="I737" s="132"/>
      <c r="J737" s="132"/>
      <c r="K737" s="132"/>
    </row>
    <row r="738" spans="2:11" ht="19.5" customHeight="1">
      <c r="B738" s="100" t="s">
        <v>163</v>
      </c>
      <c r="C738" s="103">
        <v>5000</v>
      </c>
      <c r="D738" s="26"/>
      <c r="E738" s="26"/>
      <c r="F738" s="26">
        <v>52632.98</v>
      </c>
      <c r="G738" s="26"/>
      <c r="H738" s="26">
        <v>552.76</v>
      </c>
      <c r="I738" s="26"/>
      <c r="J738" s="26">
        <v>5023.3</v>
      </c>
      <c r="K738" s="59">
        <f aca="true" t="shared" si="16" ref="K738:K755">ROUND(SUM(D738:J738),2)</f>
        <v>58209.04</v>
      </c>
    </row>
    <row r="739" spans="2:11" ht="19.5" customHeight="1">
      <c r="B739" s="60" t="s">
        <v>164</v>
      </c>
      <c r="C739" s="113">
        <v>6100</v>
      </c>
      <c r="D739" s="26">
        <v>1260</v>
      </c>
      <c r="E739" s="26">
        <v>238.26</v>
      </c>
      <c r="F739" s="26"/>
      <c r="G739" s="26"/>
      <c r="H739" s="26"/>
      <c r="I739" s="26"/>
      <c r="J739" s="26"/>
      <c r="K739" s="59">
        <f t="shared" si="16"/>
        <v>1498.26</v>
      </c>
    </row>
    <row r="740" spans="2:11" ht="19.5" customHeight="1">
      <c r="B740" s="100" t="s">
        <v>165</v>
      </c>
      <c r="C740" s="103">
        <v>6200</v>
      </c>
      <c r="D740" s="26"/>
      <c r="E740" s="26"/>
      <c r="F740" s="26"/>
      <c r="G740" s="26"/>
      <c r="H740" s="26"/>
      <c r="I740" s="26"/>
      <c r="J740" s="26"/>
      <c r="K740" s="59">
        <f t="shared" si="16"/>
        <v>0</v>
      </c>
    </row>
    <row r="741" spans="2:11" ht="19.5" customHeight="1">
      <c r="B741" s="100" t="s">
        <v>292</v>
      </c>
      <c r="C741" s="103">
        <v>6300</v>
      </c>
      <c r="D741" s="26"/>
      <c r="E741" s="26"/>
      <c r="F741" s="26"/>
      <c r="G741" s="26"/>
      <c r="H741" s="26"/>
      <c r="I741" s="26">
        <v>1752.88</v>
      </c>
      <c r="J741" s="26"/>
      <c r="K741" s="59">
        <f t="shared" si="16"/>
        <v>1752.88</v>
      </c>
    </row>
    <row r="742" spans="2:11" ht="19.5" customHeight="1">
      <c r="B742" s="100" t="s">
        <v>167</v>
      </c>
      <c r="C742" s="103">
        <v>6400</v>
      </c>
      <c r="D742" s="26"/>
      <c r="E742" s="26"/>
      <c r="F742" s="26"/>
      <c r="G742" s="26"/>
      <c r="H742" s="26"/>
      <c r="I742" s="26"/>
      <c r="J742" s="26"/>
      <c r="K742" s="59">
        <f t="shared" si="16"/>
        <v>0</v>
      </c>
    </row>
    <row r="743" spans="2:11" ht="19.5" customHeight="1">
      <c r="B743" s="100" t="s">
        <v>168</v>
      </c>
      <c r="C743" s="103">
        <v>6500</v>
      </c>
      <c r="D743" s="26"/>
      <c r="E743" s="26"/>
      <c r="F743" s="26"/>
      <c r="G743" s="26"/>
      <c r="H743" s="26"/>
      <c r="I743" s="26"/>
      <c r="J743" s="26"/>
      <c r="K743" s="59">
        <f t="shared" si="16"/>
        <v>0</v>
      </c>
    </row>
    <row r="744" spans="2:11" ht="19.5" customHeight="1">
      <c r="B744" s="100" t="s">
        <v>169</v>
      </c>
      <c r="C744" s="103">
        <v>7100</v>
      </c>
      <c r="D744" s="26"/>
      <c r="E744" s="26"/>
      <c r="F744" s="26"/>
      <c r="G744" s="26"/>
      <c r="H744" s="26"/>
      <c r="I744" s="26"/>
      <c r="J744" s="26"/>
      <c r="K744" s="59">
        <f t="shared" si="16"/>
        <v>0</v>
      </c>
    </row>
    <row r="745" spans="2:11" ht="19.5" customHeight="1">
      <c r="B745" s="100" t="s">
        <v>170</v>
      </c>
      <c r="C745" s="103">
        <v>7200</v>
      </c>
      <c r="D745" s="26"/>
      <c r="E745" s="26"/>
      <c r="F745" s="26"/>
      <c r="G745" s="26"/>
      <c r="H745" s="26"/>
      <c r="I745" s="26"/>
      <c r="J745" s="26">
        <v>393.72</v>
      </c>
      <c r="K745" s="59">
        <f t="shared" si="16"/>
        <v>393.72</v>
      </c>
    </row>
    <row r="746" spans="2:11" ht="19.5" customHeight="1">
      <c r="B746" s="100" t="s">
        <v>171</v>
      </c>
      <c r="C746" s="103">
        <v>7300</v>
      </c>
      <c r="D746" s="26"/>
      <c r="E746" s="26"/>
      <c r="F746" s="26"/>
      <c r="G746" s="26"/>
      <c r="H746" s="26"/>
      <c r="I746" s="26"/>
      <c r="J746" s="26"/>
      <c r="K746" s="59">
        <f t="shared" si="16"/>
        <v>0</v>
      </c>
    </row>
    <row r="747" spans="2:11" ht="19.5" customHeight="1">
      <c r="B747" s="100" t="s">
        <v>172</v>
      </c>
      <c r="C747" s="103">
        <v>7410</v>
      </c>
      <c r="D747" s="26"/>
      <c r="E747" s="26"/>
      <c r="F747" s="26"/>
      <c r="G747" s="26"/>
      <c r="H747" s="26"/>
      <c r="I747" s="26">
        <v>758875.9</v>
      </c>
      <c r="J747" s="26"/>
      <c r="K747" s="59">
        <f t="shared" si="16"/>
        <v>758875.9</v>
      </c>
    </row>
    <row r="748" spans="2:11" ht="19.5" customHeight="1">
      <c r="B748" s="100" t="s">
        <v>173</v>
      </c>
      <c r="C748" s="103">
        <v>7500</v>
      </c>
      <c r="D748" s="26"/>
      <c r="E748" s="26"/>
      <c r="F748" s="26"/>
      <c r="G748" s="26"/>
      <c r="H748" s="26"/>
      <c r="I748" s="26"/>
      <c r="J748" s="26"/>
      <c r="K748" s="59">
        <f t="shared" si="16"/>
        <v>0</v>
      </c>
    </row>
    <row r="749" spans="2:11" ht="19.5" customHeight="1">
      <c r="B749" s="100" t="s">
        <v>174</v>
      </c>
      <c r="C749" s="103">
        <v>7600</v>
      </c>
      <c r="D749" s="26"/>
      <c r="E749" s="26"/>
      <c r="F749" s="26"/>
      <c r="G749" s="26"/>
      <c r="H749" s="26"/>
      <c r="I749" s="26"/>
      <c r="J749" s="26"/>
      <c r="K749" s="59">
        <f t="shared" si="16"/>
        <v>0</v>
      </c>
    </row>
    <row r="750" spans="2:11" ht="19.5" customHeight="1">
      <c r="B750" s="100" t="s">
        <v>175</v>
      </c>
      <c r="C750" s="103">
        <v>7700</v>
      </c>
      <c r="D750" s="26"/>
      <c r="E750" s="26"/>
      <c r="F750" s="26"/>
      <c r="G750" s="26"/>
      <c r="H750" s="26"/>
      <c r="I750" s="26"/>
      <c r="J750" s="26"/>
      <c r="K750" s="59">
        <f t="shared" si="16"/>
        <v>0</v>
      </c>
    </row>
    <row r="751" spans="2:11" ht="19.5" customHeight="1">
      <c r="B751" s="60" t="s">
        <v>176</v>
      </c>
      <c r="C751" s="113">
        <v>7800</v>
      </c>
      <c r="D751" s="26"/>
      <c r="E751" s="26"/>
      <c r="F751" s="26"/>
      <c r="G751" s="26"/>
      <c r="H751" s="26"/>
      <c r="I751" s="26"/>
      <c r="J751" s="26"/>
      <c r="K751" s="59">
        <f t="shared" si="16"/>
        <v>0</v>
      </c>
    </row>
    <row r="752" spans="2:11" ht="19.5" customHeight="1">
      <c r="B752" s="100" t="s">
        <v>177</v>
      </c>
      <c r="C752" s="103">
        <v>7900</v>
      </c>
      <c r="D752" s="26"/>
      <c r="E752" s="26"/>
      <c r="F752" s="26"/>
      <c r="G752" s="26"/>
      <c r="H752" s="26"/>
      <c r="I752" s="26"/>
      <c r="J752" s="26"/>
      <c r="K752" s="59">
        <f t="shared" si="16"/>
        <v>0</v>
      </c>
    </row>
    <row r="753" spans="2:11" ht="19.5" customHeight="1">
      <c r="B753" s="100" t="s">
        <v>178</v>
      </c>
      <c r="C753" s="103">
        <v>8100</v>
      </c>
      <c r="D753" s="26"/>
      <c r="E753" s="26"/>
      <c r="F753" s="26"/>
      <c r="G753" s="26"/>
      <c r="H753" s="26"/>
      <c r="I753" s="26"/>
      <c r="J753" s="26"/>
      <c r="K753" s="59">
        <f t="shared" si="16"/>
        <v>0</v>
      </c>
    </row>
    <row r="754" spans="2:11" ht="19.5" customHeight="1">
      <c r="B754" s="60" t="s">
        <v>179</v>
      </c>
      <c r="C754" s="25">
        <v>8200</v>
      </c>
      <c r="D754" s="26"/>
      <c r="E754" s="26"/>
      <c r="F754" s="26"/>
      <c r="G754" s="26"/>
      <c r="H754" s="26"/>
      <c r="I754" s="26"/>
      <c r="J754" s="26"/>
      <c r="K754" s="59">
        <f t="shared" si="16"/>
        <v>0</v>
      </c>
    </row>
    <row r="755" spans="2:11" ht="19.5" customHeight="1">
      <c r="B755" s="100" t="s">
        <v>180</v>
      </c>
      <c r="C755" s="103">
        <v>9100</v>
      </c>
      <c r="D755" s="26"/>
      <c r="E755" s="26"/>
      <c r="F755" s="26">
        <v>800</v>
      </c>
      <c r="G755" s="26"/>
      <c r="H755" s="26"/>
      <c r="I755" s="26"/>
      <c r="J755" s="26"/>
      <c r="K755" s="59">
        <f t="shared" si="16"/>
        <v>800</v>
      </c>
    </row>
    <row r="756" spans="2:11" ht="14.25" customHeight="1">
      <c r="B756" s="97" t="s">
        <v>181</v>
      </c>
      <c r="C756" s="133"/>
      <c r="D756" s="134"/>
      <c r="E756" s="134"/>
      <c r="F756" s="134"/>
      <c r="G756" s="134"/>
      <c r="H756" s="134"/>
      <c r="I756" s="40"/>
      <c r="J756" s="134"/>
      <c r="K756" s="106"/>
    </row>
    <row r="757" spans="2:11" ht="19.5" customHeight="1">
      <c r="B757" s="100" t="s">
        <v>172</v>
      </c>
      <c r="C757" s="103">
        <v>7420</v>
      </c>
      <c r="D757" s="135"/>
      <c r="E757" s="135"/>
      <c r="F757" s="135"/>
      <c r="G757" s="135"/>
      <c r="H757" s="135"/>
      <c r="I757" s="26"/>
      <c r="J757" s="135"/>
      <c r="K757" s="59">
        <f>ROUND(I757,2)</f>
        <v>0</v>
      </c>
    </row>
    <row r="758" spans="2:11" ht="19.5" customHeight="1">
      <c r="B758" s="100" t="s">
        <v>183</v>
      </c>
      <c r="C758" s="103">
        <v>9300</v>
      </c>
      <c r="D758" s="135"/>
      <c r="E758" s="135"/>
      <c r="F758" s="135"/>
      <c r="G758" s="135"/>
      <c r="H758" s="135"/>
      <c r="I758" s="26"/>
      <c r="J758" s="135"/>
      <c r="K758" s="59">
        <f>ROUND(I758,2)</f>
        <v>0</v>
      </c>
    </row>
    <row r="759" spans="2:11" ht="19.5" customHeight="1">
      <c r="B759" s="136" t="s">
        <v>187</v>
      </c>
      <c r="C759" s="133"/>
      <c r="D759" s="137">
        <f>ROUND(SUM(D738:D755),2)</f>
        <v>1260</v>
      </c>
      <c r="E759" s="138">
        <f>ROUND(SUM(E738:E755),2)</f>
        <v>238.26</v>
      </c>
      <c r="F759" s="138">
        <f>ROUND(SUM(F738:F755),2)</f>
        <v>53432.98</v>
      </c>
      <c r="G759" s="138">
        <f>ROUND(SUM(G738:G755),2)</f>
        <v>0</v>
      </c>
      <c r="H759" s="138">
        <f>ROUND(SUM(H738:H755),2)</f>
        <v>552.76</v>
      </c>
      <c r="I759" s="138">
        <f>ROUND(SUM(I738:I755)+SUM(I757:I758),2)</f>
        <v>760628.78</v>
      </c>
      <c r="J759" s="138">
        <f>ROUND(SUM(J738:J755),2)</f>
        <v>5417.02</v>
      </c>
      <c r="K759" s="139">
        <f>ROUND(SUM(D759:J759),2)</f>
        <v>821529.8</v>
      </c>
    </row>
    <row r="760" spans="2:11" ht="19.5" customHeight="1">
      <c r="B760" s="140" t="s">
        <v>293</v>
      </c>
      <c r="C760" s="141"/>
      <c r="D760" s="142"/>
      <c r="E760" s="143"/>
      <c r="F760" s="143"/>
      <c r="G760" s="143"/>
      <c r="H760" s="143"/>
      <c r="I760" s="143"/>
      <c r="J760" s="143"/>
      <c r="K760" s="28">
        <f>ROUND(I397-K759,2)</f>
        <v>356.31</v>
      </c>
    </row>
    <row r="761" spans="2:4" ht="33" customHeight="1">
      <c r="B761" s="112" t="s">
        <v>194</v>
      </c>
      <c r="C761" s="144" t="s">
        <v>12</v>
      </c>
      <c r="D761" s="145"/>
    </row>
    <row r="762" spans="2:4" ht="19.5" customHeight="1">
      <c r="B762" s="110" t="s">
        <v>195</v>
      </c>
      <c r="C762" s="103">
        <v>3720</v>
      </c>
      <c r="D762" s="45"/>
    </row>
    <row r="763" spans="2:4" ht="19.5" customHeight="1">
      <c r="B763" s="110" t="s">
        <v>294</v>
      </c>
      <c r="C763" s="103">
        <v>3730</v>
      </c>
      <c r="D763" s="45"/>
    </row>
    <row r="764" spans="2:4" ht="19.5" customHeight="1">
      <c r="B764" s="110" t="s">
        <v>197</v>
      </c>
      <c r="C764" s="103">
        <v>3740</v>
      </c>
      <c r="D764" s="45"/>
    </row>
    <row r="765" spans="2:4" ht="14.25" customHeight="1">
      <c r="B765" s="97" t="s">
        <v>198</v>
      </c>
      <c r="C765" s="102"/>
      <c r="D765" s="146"/>
    </row>
    <row r="766" spans="2:4" ht="19.5" customHeight="1">
      <c r="B766" s="100" t="s">
        <v>261</v>
      </c>
      <c r="C766" s="103">
        <v>3610</v>
      </c>
      <c r="D766" s="45"/>
    </row>
    <row r="767" spans="2:4" ht="19.5" customHeight="1">
      <c r="B767" s="100" t="s">
        <v>199</v>
      </c>
      <c r="C767" s="103">
        <v>3620</v>
      </c>
      <c r="D767" s="45"/>
    </row>
    <row r="768" spans="2:4" ht="19.5" customHeight="1">
      <c r="B768" s="100" t="s">
        <v>200</v>
      </c>
      <c r="C768" s="103">
        <v>3630</v>
      </c>
      <c r="D768" s="45"/>
    </row>
    <row r="769" spans="2:4" ht="19.5" customHeight="1">
      <c r="B769" s="100" t="s">
        <v>262</v>
      </c>
      <c r="C769" s="103">
        <v>3650</v>
      </c>
      <c r="D769" s="45"/>
    </row>
    <row r="770" spans="2:4" ht="19.5" customHeight="1">
      <c r="B770" s="100" t="s">
        <v>202</v>
      </c>
      <c r="C770" s="103">
        <v>3660</v>
      </c>
      <c r="D770" s="45"/>
    </row>
    <row r="771" spans="2:4" ht="19.5" customHeight="1">
      <c r="B771" s="100" t="s">
        <v>203</v>
      </c>
      <c r="C771" s="103">
        <v>3670</v>
      </c>
      <c r="D771" s="35"/>
    </row>
    <row r="772" spans="2:4" ht="19.5" customHeight="1">
      <c r="B772" s="100" t="s">
        <v>204</v>
      </c>
      <c r="C772" s="103">
        <v>3690</v>
      </c>
      <c r="D772" s="147"/>
    </row>
    <row r="773" spans="2:4" ht="19.5" customHeight="1">
      <c r="B773" s="100" t="s">
        <v>205</v>
      </c>
      <c r="C773" s="104">
        <v>3600</v>
      </c>
      <c r="D773" s="86">
        <f>ROUND(SUM(D766:D772),2)</f>
        <v>0</v>
      </c>
    </row>
    <row r="774" spans="2:4" ht="14.25" customHeight="1">
      <c r="B774" s="97" t="s">
        <v>206</v>
      </c>
      <c r="C774" s="102"/>
      <c r="D774" s="146"/>
    </row>
    <row r="775" spans="2:4" ht="19.5" customHeight="1">
      <c r="B775" s="100" t="s">
        <v>295</v>
      </c>
      <c r="C775" s="103">
        <v>910</v>
      </c>
      <c r="D775" s="45"/>
    </row>
    <row r="776" spans="2:4" ht="19.5" customHeight="1">
      <c r="B776" s="100" t="s">
        <v>207</v>
      </c>
      <c r="C776" s="103">
        <v>920</v>
      </c>
      <c r="D776" s="45"/>
    </row>
    <row r="777" spans="2:4" ht="19.5" customHeight="1">
      <c r="B777" s="100" t="s">
        <v>208</v>
      </c>
      <c r="C777" s="103">
        <v>930</v>
      </c>
      <c r="D777" s="45"/>
    </row>
    <row r="778" spans="2:4" ht="19.5" customHeight="1">
      <c r="B778" s="100" t="s">
        <v>262</v>
      </c>
      <c r="C778" s="103">
        <v>950</v>
      </c>
      <c r="D778" s="45"/>
    </row>
    <row r="779" spans="2:4" ht="19.5" customHeight="1">
      <c r="B779" s="100" t="s">
        <v>210</v>
      </c>
      <c r="C779" s="103">
        <v>960</v>
      </c>
      <c r="D779" s="35"/>
    </row>
    <row r="780" spans="2:4" ht="19.5" customHeight="1">
      <c r="B780" s="100" t="s">
        <v>211</v>
      </c>
      <c r="C780" s="103">
        <v>970</v>
      </c>
      <c r="D780" s="35"/>
    </row>
    <row r="781" spans="2:4" ht="19.5" customHeight="1">
      <c r="B781" s="100" t="s">
        <v>212</v>
      </c>
      <c r="C781" s="103">
        <v>990</v>
      </c>
      <c r="D781" s="147"/>
    </row>
    <row r="782" spans="2:4" ht="19.5" customHeight="1">
      <c r="B782" s="100" t="s">
        <v>213</v>
      </c>
      <c r="C782" s="104">
        <v>9700</v>
      </c>
      <c r="D782" s="86">
        <f>ROUND(SUM(D775:D781),2)</f>
        <v>0</v>
      </c>
    </row>
    <row r="783" spans="2:4" ht="19.5" customHeight="1">
      <c r="B783" s="107" t="s">
        <v>214</v>
      </c>
      <c r="C783" s="104"/>
      <c r="D783" s="86">
        <f>ROUND(SUM(D762:D764)+D773+D782,2)</f>
        <v>0</v>
      </c>
    </row>
    <row r="784" spans="2:4" ht="19.5" customHeight="1">
      <c r="B784" s="107" t="s">
        <v>264</v>
      </c>
      <c r="C784" s="103"/>
      <c r="D784" s="86">
        <f>ROUND(K760+D783,2)</f>
        <v>356.31</v>
      </c>
    </row>
    <row r="785" spans="2:4" ht="19.5" customHeight="1">
      <c r="B785" s="74" t="str">
        <f>B146</f>
        <v>Fund Balance, July 1, 2021</v>
      </c>
      <c r="C785" s="75">
        <v>2800</v>
      </c>
      <c r="D785" s="45"/>
    </row>
    <row r="786" spans="2:4" ht="19.5" customHeight="1">
      <c r="B786" s="74" t="s">
        <v>216</v>
      </c>
      <c r="C786" s="75">
        <v>2891</v>
      </c>
      <c r="D786" s="45"/>
    </row>
    <row r="787" spans="2:4" ht="14.25" customHeight="1">
      <c r="B787" s="82" t="s">
        <v>217</v>
      </c>
      <c r="C787" s="83"/>
      <c r="D787" s="44"/>
    </row>
    <row r="788" spans="2:4" ht="19.5" customHeight="1">
      <c r="B788" s="60" t="s">
        <v>218</v>
      </c>
      <c r="C788" s="84">
        <v>2710</v>
      </c>
      <c r="D788" s="45"/>
    </row>
    <row r="789" spans="2:4" ht="19.5" customHeight="1">
      <c r="B789" s="24" t="s">
        <v>219</v>
      </c>
      <c r="C789" s="75">
        <v>2720</v>
      </c>
      <c r="D789" s="26">
        <v>356.31</v>
      </c>
    </row>
    <row r="790" spans="2:4" ht="19.5" customHeight="1">
      <c r="B790" s="24" t="s">
        <v>220</v>
      </c>
      <c r="C790" s="75">
        <v>2730</v>
      </c>
      <c r="D790" s="26"/>
    </row>
    <row r="791" spans="2:4" ht="19.5" customHeight="1">
      <c r="B791" s="24" t="s">
        <v>221</v>
      </c>
      <c r="C791" s="75">
        <v>2740</v>
      </c>
      <c r="D791" s="26"/>
    </row>
    <row r="792" spans="2:4" ht="19.5" customHeight="1">
      <c r="B792" s="24" t="s">
        <v>222</v>
      </c>
      <c r="C792" s="75">
        <v>2750</v>
      </c>
      <c r="D792" s="148"/>
    </row>
    <row r="793" spans="2:4" ht="19.5" customHeight="1">
      <c r="B793" s="85" t="str">
        <f>B154</f>
        <v>Total Fund Balances, June 30, 2022</v>
      </c>
      <c r="C793" s="33">
        <v>2700</v>
      </c>
      <c r="D793" s="114">
        <f>ROUND(SUM(D788:D792),2)</f>
        <v>356.31</v>
      </c>
    </row>
    <row r="794" spans="2:11" ht="12.75">
      <c r="B794" s="108"/>
      <c r="C794" s="149"/>
      <c r="E794" s="88"/>
      <c r="F794" s="88"/>
      <c r="G794" s="88"/>
      <c r="H794" s="150"/>
      <c r="I794" s="150"/>
      <c r="J794" s="88"/>
      <c r="K794" s="88"/>
    </row>
    <row r="795" spans="2:11" ht="12.75">
      <c r="B795" s="88" t="s">
        <v>189</v>
      </c>
      <c r="C795" s="150"/>
      <c r="D795" s="150"/>
      <c r="E795" s="88"/>
      <c r="F795" s="88"/>
      <c r="G795" s="88"/>
      <c r="H795" s="150"/>
      <c r="I795" s="150"/>
      <c r="J795" s="88"/>
      <c r="K795" s="88"/>
    </row>
    <row r="796" spans="2:11" ht="12.75">
      <c r="B796" s="88"/>
      <c r="C796" s="150"/>
      <c r="D796" s="150"/>
      <c r="E796" s="88"/>
      <c r="F796" s="88"/>
      <c r="G796" s="88"/>
      <c r="H796" s="150"/>
      <c r="I796" s="150"/>
      <c r="J796" s="88"/>
      <c r="K796" s="88"/>
    </row>
    <row r="797" spans="2:11" ht="12.75">
      <c r="B797" s="88"/>
      <c r="C797" s="150"/>
      <c r="D797" s="150"/>
      <c r="E797" s="88"/>
      <c r="F797" s="88"/>
      <c r="G797" s="88"/>
      <c r="H797" s="150"/>
      <c r="I797" s="150"/>
      <c r="J797" s="88"/>
      <c r="K797" s="88"/>
    </row>
    <row r="798" spans="1:11" ht="12.75">
      <c r="A798" s="88" t="s">
        <v>340</v>
      </c>
      <c r="B798" s="2" t="str">
        <f>$B$1</f>
        <v>DISTRICT SCHOOL BOARD OF OKEECHOBEE COUNTY</v>
      </c>
      <c r="C798" s="51"/>
      <c r="K798" s="14" t="s">
        <v>341</v>
      </c>
    </row>
    <row r="799" spans="2:11" ht="12.75">
      <c r="B799" s="2" t="s">
        <v>342</v>
      </c>
      <c r="K799" s="92" t="s">
        <v>343</v>
      </c>
    </row>
    <row r="800" spans="2:11" ht="12.75">
      <c r="B800" s="52" t="str">
        <f>B4</f>
        <v>For the Fiscal Year Ended June 30, 2022</v>
      </c>
      <c r="K800" s="16" t="s">
        <v>344</v>
      </c>
    </row>
    <row r="801" spans="2:4" ht="25.5">
      <c r="B801" s="17" t="s">
        <v>229</v>
      </c>
      <c r="C801" s="18" t="s">
        <v>12</v>
      </c>
      <c r="D801" s="167"/>
    </row>
    <row r="802" spans="2:4" ht="14.25" customHeight="1">
      <c r="B802" s="97" t="s">
        <v>24</v>
      </c>
      <c r="C802" s="76"/>
      <c r="D802" s="23"/>
    </row>
    <row r="803" spans="2:4" ht="18.75" customHeight="1">
      <c r="B803" s="168" t="s">
        <v>30</v>
      </c>
      <c r="C803" s="76">
        <v>3280</v>
      </c>
      <c r="D803" s="81"/>
    </row>
    <row r="804" spans="2:4" ht="18.75" customHeight="1">
      <c r="B804" s="169" t="s">
        <v>32</v>
      </c>
      <c r="C804" s="43">
        <v>3299</v>
      </c>
      <c r="D804" s="170"/>
    </row>
    <row r="805" spans="2:4" ht="18.75" customHeight="1">
      <c r="B805" s="85" t="s">
        <v>34</v>
      </c>
      <c r="C805" s="33">
        <v>3200</v>
      </c>
      <c r="D805" s="86">
        <f>SUM(D803:D804)</f>
        <v>0</v>
      </c>
    </row>
    <row r="806" spans="2:4" ht="12.75">
      <c r="B806" s="171" t="s">
        <v>36</v>
      </c>
      <c r="C806" s="43"/>
      <c r="D806" s="44"/>
    </row>
    <row r="807" spans="2:4" ht="18.75" customHeight="1">
      <c r="B807" s="172" t="s">
        <v>345</v>
      </c>
      <c r="C807" s="25">
        <v>3399</v>
      </c>
      <c r="D807" s="45"/>
    </row>
    <row r="808" spans="2:4" ht="14.25" customHeight="1">
      <c r="B808" s="56" t="s">
        <v>82</v>
      </c>
      <c r="C808" s="43"/>
      <c r="D808" s="44"/>
    </row>
    <row r="809" spans="2:4" ht="18.75" customHeight="1">
      <c r="B809" s="24" t="s">
        <v>96</v>
      </c>
      <c r="C809" s="25">
        <v>3431</v>
      </c>
      <c r="D809" s="45"/>
    </row>
    <row r="810" spans="2:4" ht="18.75" customHeight="1">
      <c r="B810" s="24" t="s">
        <v>98</v>
      </c>
      <c r="C810" s="75">
        <v>3432</v>
      </c>
      <c r="D810" s="26"/>
    </row>
    <row r="811" spans="2:4" ht="18.75" customHeight="1">
      <c r="B811" s="24" t="s">
        <v>100</v>
      </c>
      <c r="C811" s="75">
        <v>3433</v>
      </c>
      <c r="D811" s="26"/>
    </row>
    <row r="812" spans="2:4" ht="18.75" customHeight="1">
      <c r="B812" s="24" t="s">
        <v>102</v>
      </c>
      <c r="C812" s="75">
        <v>3440</v>
      </c>
      <c r="D812" s="26"/>
    </row>
    <row r="813" spans="2:4" ht="18.75" customHeight="1">
      <c r="B813" s="24" t="s">
        <v>143</v>
      </c>
      <c r="C813" s="75">
        <v>3495</v>
      </c>
      <c r="D813" s="26"/>
    </row>
    <row r="814" spans="2:4" ht="18.75" customHeight="1">
      <c r="B814" s="24" t="s">
        <v>346</v>
      </c>
      <c r="C814" s="75">
        <v>3400</v>
      </c>
      <c r="D814" s="160">
        <f>SUM(D809:D813)</f>
        <v>0</v>
      </c>
    </row>
    <row r="815" spans="2:4" ht="18.75" customHeight="1">
      <c r="B815" s="46" t="s">
        <v>148</v>
      </c>
      <c r="C815" s="77">
        <v>3000</v>
      </c>
      <c r="D815" s="28">
        <f>+D805+D807+D814</f>
        <v>0</v>
      </c>
    </row>
    <row r="816" spans="2:12" ht="15" customHeight="1">
      <c r="B816" s="421" t="s">
        <v>153</v>
      </c>
      <c r="C816" s="423" t="s">
        <v>12</v>
      </c>
      <c r="D816" s="53">
        <v>100</v>
      </c>
      <c r="E816" s="53">
        <v>200</v>
      </c>
      <c r="F816" s="53">
        <v>300</v>
      </c>
      <c r="G816" s="53">
        <v>400</v>
      </c>
      <c r="H816" s="53">
        <v>500</v>
      </c>
      <c r="I816" s="53">
        <v>600</v>
      </c>
      <c r="J816" s="53">
        <v>700</v>
      </c>
      <c r="K816" s="424" t="s">
        <v>154</v>
      </c>
      <c r="L816" s="50"/>
    </row>
    <row r="817" spans="2:12" ht="25.5">
      <c r="B817" s="422"/>
      <c r="C817" s="423"/>
      <c r="D817" s="54" t="s">
        <v>155</v>
      </c>
      <c r="E817" s="54" t="s">
        <v>156</v>
      </c>
      <c r="F817" s="54" t="s">
        <v>157</v>
      </c>
      <c r="G817" s="54" t="s">
        <v>158</v>
      </c>
      <c r="H817" s="54" t="s">
        <v>159</v>
      </c>
      <c r="I817" s="54" t="s">
        <v>160</v>
      </c>
      <c r="J817" s="55" t="s">
        <v>161</v>
      </c>
      <c r="K817" s="424"/>
      <c r="L817" s="50"/>
    </row>
    <row r="818" spans="2:11" ht="14.25" customHeight="1">
      <c r="B818" s="97" t="s">
        <v>162</v>
      </c>
      <c r="C818" s="102"/>
      <c r="D818" s="99"/>
      <c r="E818" s="99"/>
      <c r="F818" s="99"/>
      <c r="G818" s="99"/>
      <c r="H818" s="99"/>
      <c r="I818" s="99"/>
      <c r="J818" s="99"/>
      <c r="K818" s="99"/>
    </row>
    <row r="819" spans="2:11" ht="18.75" customHeight="1">
      <c r="B819" s="100" t="s">
        <v>163</v>
      </c>
      <c r="C819" s="103">
        <v>5000</v>
      </c>
      <c r="D819" s="26"/>
      <c r="E819" s="26"/>
      <c r="F819" s="26"/>
      <c r="G819" s="26"/>
      <c r="H819" s="26"/>
      <c r="I819" s="26"/>
      <c r="J819" s="26"/>
      <c r="K819" s="160">
        <f aca="true" t="shared" si="17" ref="K819:K836">SUM(D819:J819)</f>
        <v>0</v>
      </c>
    </row>
    <row r="820" spans="2:11" ht="18.75" customHeight="1">
      <c r="B820" s="60" t="s">
        <v>164</v>
      </c>
      <c r="C820" s="113">
        <v>6100</v>
      </c>
      <c r="D820" s="26"/>
      <c r="E820" s="26"/>
      <c r="F820" s="26"/>
      <c r="G820" s="26"/>
      <c r="H820" s="26"/>
      <c r="I820" s="26"/>
      <c r="J820" s="26"/>
      <c r="K820" s="160">
        <f t="shared" si="17"/>
        <v>0</v>
      </c>
    </row>
    <row r="821" spans="2:11" ht="18.75" customHeight="1">
      <c r="B821" s="100" t="s">
        <v>165</v>
      </c>
      <c r="C821" s="103">
        <v>6200</v>
      </c>
      <c r="D821" s="26"/>
      <c r="E821" s="26"/>
      <c r="F821" s="26"/>
      <c r="G821" s="26"/>
      <c r="H821" s="26"/>
      <c r="I821" s="26"/>
      <c r="J821" s="26"/>
      <c r="K821" s="160">
        <f t="shared" si="17"/>
        <v>0</v>
      </c>
    </row>
    <row r="822" spans="2:11" ht="18.75" customHeight="1">
      <c r="B822" s="100" t="s">
        <v>292</v>
      </c>
      <c r="C822" s="103">
        <v>6300</v>
      </c>
      <c r="D822" s="26"/>
      <c r="E822" s="26"/>
      <c r="F822" s="26"/>
      <c r="G822" s="26"/>
      <c r="H822" s="26"/>
      <c r="I822" s="26"/>
      <c r="J822" s="26"/>
      <c r="K822" s="160">
        <f t="shared" si="17"/>
        <v>0</v>
      </c>
    </row>
    <row r="823" spans="2:11" ht="18.75" customHeight="1">
      <c r="B823" s="100" t="s">
        <v>167</v>
      </c>
      <c r="C823" s="103">
        <v>6400</v>
      </c>
      <c r="D823" s="26"/>
      <c r="E823" s="26"/>
      <c r="F823" s="26"/>
      <c r="G823" s="26"/>
      <c r="H823" s="26"/>
      <c r="I823" s="26"/>
      <c r="J823" s="26"/>
      <c r="K823" s="160">
        <f t="shared" si="17"/>
        <v>0</v>
      </c>
    </row>
    <row r="824" spans="2:11" ht="18.75" customHeight="1">
      <c r="B824" s="100" t="s">
        <v>168</v>
      </c>
      <c r="C824" s="103">
        <v>6500</v>
      </c>
      <c r="D824" s="26"/>
      <c r="E824" s="26"/>
      <c r="F824" s="26"/>
      <c r="G824" s="26"/>
      <c r="H824" s="26"/>
      <c r="I824" s="26"/>
      <c r="J824" s="26"/>
      <c r="K824" s="160">
        <f t="shared" si="17"/>
        <v>0</v>
      </c>
    </row>
    <row r="825" spans="2:11" ht="18.75" customHeight="1">
      <c r="B825" s="100" t="s">
        <v>169</v>
      </c>
      <c r="C825" s="103">
        <v>7100</v>
      </c>
      <c r="D825" s="26"/>
      <c r="E825" s="26"/>
      <c r="F825" s="26"/>
      <c r="G825" s="26"/>
      <c r="H825" s="26"/>
      <c r="I825" s="26"/>
      <c r="J825" s="26"/>
      <c r="K825" s="160">
        <f t="shared" si="17"/>
        <v>0</v>
      </c>
    </row>
    <row r="826" spans="2:11" ht="18.75" customHeight="1">
      <c r="B826" s="100" t="s">
        <v>170</v>
      </c>
      <c r="C826" s="103">
        <v>7200</v>
      </c>
      <c r="D826" s="26"/>
      <c r="E826" s="26"/>
      <c r="F826" s="26"/>
      <c r="G826" s="26"/>
      <c r="H826" s="26"/>
      <c r="I826" s="26"/>
      <c r="J826" s="26"/>
      <c r="K826" s="160">
        <f t="shared" si="17"/>
        <v>0</v>
      </c>
    </row>
    <row r="827" spans="2:11" ht="18.75" customHeight="1">
      <c r="B827" s="100" t="s">
        <v>171</v>
      </c>
      <c r="C827" s="103">
        <v>7300</v>
      </c>
      <c r="D827" s="26"/>
      <c r="E827" s="26"/>
      <c r="F827" s="26"/>
      <c r="G827" s="26"/>
      <c r="H827" s="26"/>
      <c r="I827" s="26"/>
      <c r="J827" s="26"/>
      <c r="K827" s="160">
        <f t="shared" si="17"/>
        <v>0</v>
      </c>
    </row>
    <row r="828" spans="2:11" ht="18.75" customHeight="1">
      <c r="B828" s="100" t="s">
        <v>172</v>
      </c>
      <c r="C828" s="103">
        <v>7410</v>
      </c>
      <c r="D828" s="26"/>
      <c r="E828" s="26"/>
      <c r="F828" s="26"/>
      <c r="G828" s="26"/>
      <c r="H828" s="26"/>
      <c r="I828" s="26"/>
      <c r="J828" s="26"/>
      <c r="K828" s="160">
        <f t="shared" si="17"/>
        <v>0</v>
      </c>
    </row>
    <row r="829" spans="2:11" ht="18.75" customHeight="1">
      <c r="B829" s="100" t="s">
        <v>173</v>
      </c>
      <c r="C829" s="103">
        <v>7500</v>
      </c>
      <c r="D829" s="26"/>
      <c r="E829" s="26"/>
      <c r="F829" s="26"/>
      <c r="G829" s="26"/>
      <c r="H829" s="26"/>
      <c r="I829" s="26"/>
      <c r="J829" s="26"/>
      <c r="K829" s="160">
        <f t="shared" si="17"/>
        <v>0</v>
      </c>
    </row>
    <row r="830" spans="2:11" ht="18.75" customHeight="1">
      <c r="B830" s="100" t="s">
        <v>174</v>
      </c>
      <c r="C830" s="103">
        <v>7600</v>
      </c>
      <c r="D830" s="26"/>
      <c r="E830" s="26"/>
      <c r="F830" s="26"/>
      <c r="G830" s="26"/>
      <c r="H830" s="26"/>
      <c r="I830" s="26"/>
      <c r="J830" s="26"/>
      <c r="K830" s="160">
        <f t="shared" si="17"/>
        <v>0</v>
      </c>
    </row>
    <row r="831" spans="2:11" ht="18.75" customHeight="1">
      <c r="B831" s="100" t="s">
        <v>175</v>
      </c>
      <c r="C831" s="103">
        <v>7700</v>
      </c>
      <c r="D831" s="26"/>
      <c r="E831" s="26"/>
      <c r="F831" s="26"/>
      <c r="G831" s="26"/>
      <c r="H831" s="26"/>
      <c r="I831" s="26"/>
      <c r="J831" s="26"/>
      <c r="K831" s="160">
        <f t="shared" si="17"/>
        <v>0</v>
      </c>
    </row>
    <row r="832" spans="2:11" ht="18.75" customHeight="1">
      <c r="B832" s="60" t="s">
        <v>176</v>
      </c>
      <c r="C832" s="113">
        <v>7800</v>
      </c>
      <c r="D832" s="26"/>
      <c r="E832" s="26"/>
      <c r="F832" s="26"/>
      <c r="G832" s="26"/>
      <c r="H832" s="26"/>
      <c r="I832" s="26"/>
      <c r="J832" s="26"/>
      <c r="K832" s="160">
        <f t="shared" si="17"/>
        <v>0</v>
      </c>
    </row>
    <row r="833" spans="2:11" ht="18.75" customHeight="1">
      <c r="B833" s="100" t="s">
        <v>177</v>
      </c>
      <c r="C833" s="103">
        <v>7900</v>
      </c>
      <c r="D833" s="26"/>
      <c r="E833" s="26"/>
      <c r="F833" s="26"/>
      <c r="G833" s="26"/>
      <c r="H833" s="26"/>
      <c r="I833" s="26"/>
      <c r="J833" s="26"/>
      <c r="K833" s="160">
        <f t="shared" si="17"/>
        <v>0</v>
      </c>
    </row>
    <row r="834" spans="2:11" ht="18.75" customHeight="1">
      <c r="B834" s="100" t="s">
        <v>178</v>
      </c>
      <c r="C834" s="103">
        <v>8100</v>
      </c>
      <c r="D834" s="26"/>
      <c r="E834" s="26"/>
      <c r="F834" s="26"/>
      <c r="G834" s="26"/>
      <c r="H834" s="26"/>
      <c r="I834" s="26"/>
      <c r="J834" s="26"/>
      <c r="K834" s="160">
        <f t="shared" si="17"/>
        <v>0</v>
      </c>
    </row>
    <row r="835" spans="2:12" ht="18.75" customHeight="1">
      <c r="B835" s="60" t="s">
        <v>179</v>
      </c>
      <c r="C835" s="25">
        <v>8200</v>
      </c>
      <c r="D835" s="26"/>
      <c r="E835" s="26"/>
      <c r="F835" s="26"/>
      <c r="G835" s="26"/>
      <c r="H835" s="26"/>
      <c r="I835" s="26"/>
      <c r="J835" s="26"/>
      <c r="K835" s="160">
        <f t="shared" si="17"/>
        <v>0</v>
      </c>
      <c r="L835" s="50"/>
    </row>
    <row r="836" spans="2:11" ht="18.75" customHeight="1">
      <c r="B836" s="100" t="s">
        <v>180</v>
      </c>
      <c r="C836" s="103">
        <v>9100</v>
      </c>
      <c r="D836" s="26"/>
      <c r="E836" s="26"/>
      <c r="F836" s="26"/>
      <c r="G836" s="26"/>
      <c r="H836" s="26"/>
      <c r="I836" s="26"/>
      <c r="J836" s="26"/>
      <c r="K836" s="160">
        <f t="shared" si="17"/>
        <v>0</v>
      </c>
    </row>
    <row r="837" spans="2:11" ht="14.25" customHeight="1">
      <c r="B837" s="97" t="s">
        <v>181</v>
      </c>
      <c r="C837" s="133"/>
      <c r="D837" s="134"/>
      <c r="E837" s="134"/>
      <c r="F837" s="134"/>
      <c r="G837" s="134"/>
      <c r="H837" s="134"/>
      <c r="I837" s="40"/>
      <c r="J837" s="134"/>
      <c r="K837" s="106"/>
    </row>
    <row r="838" spans="2:11" ht="18.75" customHeight="1">
      <c r="B838" s="100" t="s">
        <v>172</v>
      </c>
      <c r="C838" s="103">
        <v>7420</v>
      </c>
      <c r="D838" s="135"/>
      <c r="E838" s="135"/>
      <c r="F838" s="135"/>
      <c r="G838" s="135"/>
      <c r="H838" s="135"/>
      <c r="I838" s="26"/>
      <c r="J838" s="135"/>
      <c r="K838" s="160">
        <f>SUM(I838)</f>
        <v>0</v>
      </c>
    </row>
    <row r="839" spans="2:11" ht="18.75" customHeight="1">
      <c r="B839" s="100" t="s">
        <v>183</v>
      </c>
      <c r="C839" s="103">
        <v>9300</v>
      </c>
      <c r="D839" s="135"/>
      <c r="E839" s="135"/>
      <c r="F839" s="135"/>
      <c r="G839" s="135"/>
      <c r="H839" s="135"/>
      <c r="I839" s="26"/>
      <c r="J839" s="135"/>
      <c r="K839" s="160">
        <f>SUM(I839)</f>
        <v>0</v>
      </c>
    </row>
    <row r="840" spans="2:11" ht="18.75" customHeight="1">
      <c r="B840" s="136" t="s">
        <v>187</v>
      </c>
      <c r="C840" s="133"/>
      <c r="D840" s="137">
        <f>ROUND(SUM(D819:D836),2)</f>
        <v>0</v>
      </c>
      <c r="E840" s="138">
        <f>ROUND(SUM(E819:E836),2)</f>
        <v>0</v>
      </c>
      <c r="F840" s="138">
        <f>ROUND(SUM(F819:F836),2)</f>
        <v>0</v>
      </c>
      <c r="G840" s="138">
        <f>ROUND(SUM(G819:G836),2)</f>
        <v>0</v>
      </c>
      <c r="H840" s="138">
        <f>ROUND(SUM(H819:H836),2)</f>
        <v>0</v>
      </c>
      <c r="I840" s="138">
        <f>ROUND(SUM(I819:I836)+SUM(I838:I839),2)</f>
        <v>0</v>
      </c>
      <c r="J840" s="138">
        <f>ROUND(SUM(J819:J836),2)</f>
        <v>0</v>
      </c>
      <c r="K840" s="139">
        <f>ROUND(SUM(D840:J840),2)</f>
        <v>0</v>
      </c>
    </row>
    <row r="841" spans="2:11" ht="18.75" customHeight="1">
      <c r="B841" s="140" t="s">
        <v>293</v>
      </c>
      <c r="C841" s="141"/>
      <c r="D841" s="143"/>
      <c r="E841" s="143"/>
      <c r="F841" s="143"/>
      <c r="G841" s="143"/>
      <c r="H841" s="143"/>
      <c r="I841" s="143"/>
      <c r="J841" s="143"/>
      <c r="K841" s="28">
        <f>ROUND(D815-K840,2)</f>
        <v>0</v>
      </c>
    </row>
    <row r="842" spans="2:4" ht="30" customHeight="1">
      <c r="B842" s="112" t="s">
        <v>194</v>
      </c>
      <c r="C842" s="144" t="s">
        <v>12</v>
      </c>
      <c r="D842" s="145"/>
    </row>
    <row r="843" spans="2:4" ht="18.75" customHeight="1">
      <c r="B843" s="74" t="s">
        <v>197</v>
      </c>
      <c r="C843" s="25">
        <v>3740</v>
      </c>
      <c r="D843" s="45"/>
    </row>
    <row r="844" spans="2:4" ht="14.25" customHeight="1">
      <c r="B844" s="21" t="s">
        <v>347</v>
      </c>
      <c r="C844" s="76"/>
      <c r="D844" s="30"/>
    </row>
    <row r="845" spans="2:4" ht="18.75" customHeight="1">
      <c r="B845" s="100" t="s">
        <v>261</v>
      </c>
      <c r="C845" s="104">
        <v>3610</v>
      </c>
      <c r="D845" s="26"/>
    </row>
    <row r="846" spans="2:4" ht="18.75" customHeight="1">
      <c r="B846" s="100" t="s">
        <v>199</v>
      </c>
      <c r="C846" s="104">
        <v>3620</v>
      </c>
      <c r="D846" s="26"/>
    </row>
    <row r="847" spans="2:4" ht="18.75" customHeight="1">
      <c r="B847" s="100" t="s">
        <v>200</v>
      </c>
      <c r="C847" s="104">
        <v>3630</v>
      </c>
      <c r="D847" s="26"/>
    </row>
    <row r="848" spans="2:4" ht="18.75" customHeight="1">
      <c r="B848" s="119" t="s">
        <v>262</v>
      </c>
      <c r="C848" s="141">
        <v>3650</v>
      </c>
      <c r="D848" s="34"/>
    </row>
    <row r="849" spans="2:4" ht="18.75" customHeight="1">
      <c r="B849" s="119" t="s">
        <v>202</v>
      </c>
      <c r="C849" s="141">
        <v>3660</v>
      </c>
      <c r="D849" s="34"/>
    </row>
    <row r="850" spans="2:4" ht="18.75" customHeight="1">
      <c r="B850" s="119" t="s">
        <v>203</v>
      </c>
      <c r="C850" s="141">
        <v>3670</v>
      </c>
      <c r="D850" s="34"/>
    </row>
    <row r="851" spans="2:4" ht="18.75" customHeight="1">
      <c r="B851" s="119" t="s">
        <v>204</v>
      </c>
      <c r="C851" s="141">
        <v>3690</v>
      </c>
      <c r="D851" s="34"/>
    </row>
    <row r="852" spans="2:4" ht="18.75" customHeight="1">
      <c r="B852" s="100" t="s">
        <v>205</v>
      </c>
      <c r="C852" s="104">
        <v>3600</v>
      </c>
      <c r="D852" s="86">
        <f>ROUND(SUM(D845:D851),2)</f>
        <v>0</v>
      </c>
    </row>
    <row r="853" spans="2:4" ht="14.25" customHeight="1">
      <c r="B853" s="21" t="s">
        <v>206</v>
      </c>
      <c r="C853" s="76"/>
      <c r="D853" s="30"/>
    </row>
    <row r="854" spans="2:4" ht="18.75" customHeight="1">
      <c r="B854" s="100" t="s">
        <v>263</v>
      </c>
      <c r="C854" s="103">
        <v>910</v>
      </c>
      <c r="D854" s="26"/>
    </row>
    <row r="855" spans="2:4" ht="18.75" customHeight="1">
      <c r="B855" s="100" t="s">
        <v>207</v>
      </c>
      <c r="C855" s="103">
        <v>920</v>
      </c>
      <c r="D855" s="26"/>
    </row>
    <row r="856" spans="2:4" ht="18.75" customHeight="1">
      <c r="B856" s="100" t="s">
        <v>208</v>
      </c>
      <c r="C856" s="103">
        <v>930</v>
      </c>
      <c r="D856" s="26"/>
    </row>
    <row r="857" spans="2:4" ht="18.75" customHeight="1">
      <c r="B857" s="119" t="s">
        <v>262</v>
      </c>
      <c r="C857" s="173">
        <v>950</v>
      </c>
      <c r="D857" s="34"/>
    </row>
    <row r="858" spans="2:4" ht="18.75" customHeight="1">
      <c r="B858" s="119" t="s">
        <v>210</v>
      </c>
      <c r="C858" s="173">
        <v>960</v>
      </c>
      <c r="D858" s="34"/>
    </row>
    <row r="859" spans="2:4" ht="18.75" customHeight="1">
      <c r="B859" s="119" t="s">
        <v>211</v>
      </c>
      <c r="C859" s="173">
        <v>970</v>
      </c>
      <c r="D859" s="34"/>
    </row>
    <row r="860" spans="2:4" ht="18.75" customHeight="1">
      <c r="B860" s="100" t="s">
        <v>212</v>
      </c>
      <c r="C860" s="104">
        <v>990</v>
      </c>
      <c r="D860" s="26"/>
    </row>
    <row r="861" spans="2:4" ht="18.75" customHeight="1">
      <c r="B861" s="100" t="s">
        <v>213</v>
      </c>
      <c r="C861" s="104">
        <v>9700</v>
      </c>
      <c r="D861" s="86">
        <f>ROUND(SUM(D854:D860),2)</f>
        <v>0</v>
      </c>
    </row>
    <row r="862" spans="2:4" ht="18.75" customHeight="1">
      <c r="B862" s="46" t="s">
        <v>214</v>
      </c>
      <c r="C862" s="77"/>
      <c r="D862" s="28">
        <f>ROUND(D843+D852+D861,2)</f>
        <v>0</v>
      </c>
    </row>
    <row r="863" spans="2:4" ht="18.75" customHeight="1">
      <c r="B863" s="46" t="s">
        <v>264</v>
      </c>
      <c r="C863" s="77"/>
      <c r="D863" s="28">
        <f>ROUND(K841+D862,2)</f>
        <v>0</v>
      </c>
    </row>
    <row r="864" spans="2:4" ht="18.75" customHeight="1">
      <c r="B864" s="74" t="str">
        <f>B146</f>
        <v>Fund Balance, July 1, 2021</v>
      </c>
      <c r="C864" s="75">
        <v>2800</v>
      </c>
      <c r="D864" s="26"/>
    </row>
    <row r="865" spans="2:4" ht="18.75" customHeight="1">
      <c r="B865" s="74" t="s">
        <v>216</v>
      </c>
      <c r="C865" s="75">
        <v>2891</v>
      </c>
      <c r="D865" s="26"/>
    </row>
    <row r="866" spans="2:4" ht="14.25" customHeight="1">
      <c r="B866" s="82" t="s">
        <v>217</v>
      </c>
      <c r="C866" s="83"/>
      <c r="D866" s="44"/>
    </row>
    <row r="867" spans="2:4" ht="18.75" customHeight="1">
      <c r="B867" s="60" t="s">
        <v>218</v>
      </c>
      <c r="C867" s="84">
        <v>2710</v>
      </c>
      <c r="D867" s="45"/>
    </row>
    <row r="868" spans="2:4" ht="18.75" customHeight="1">
      <c r="B868" s="24" t="s">
        <v>219</v>
      </c>
      <c r="C868" s="75">
        <v>2720</v>
      </c>
      <c r="D868" s="26"/>
    </row>
    <row r="869" spans="2:4" ht="18.75" customHeight="1">
      <c r="B869" s="24" t="s">
        <v>220</v>
      </c>
      <c r="C869" s="75">
        <v>2730</v>
      </c>
      <c r="D869" s="26"/>
    </row>
    <row r="870" spans="2:4" ht="18.75" customHeight="1">
      <c r="B870" s="24" t="s">
        <v>221</v>
      </c>
      <c r="C870" s="75">
        <v>2740</v>
      </c>
      <c r="D870" s="26"/>
    </row>
    <row r="871" spans="2:4" ht="18.75" customHeight="1">
      <c r="B871" s="24" t="s">
        <v>222</v>
      </c>
      <c r="C871" s="75">
        <v>2750</v>
      </c>
      <c r="D871" s="35"/>
    </row>
    <row r="872" spans="2:4" ht="18.75" customHeight="1">
      <c r="B872" s="85" t="str">
        <f>B154</f>
        <v>Total Fund Balances, June 30, 2022</v>
      </c>
      <c r="C872" s="33">
        <v>2700</v>
      </c>
      <c r="D872" s="114">
        <f>ROUND(SUM(D867:D871),2)</f>
        <v>0</v>
      </c>
    </row>
    <row r="873" spans="2:4" ht="12.75">
      <c r="B873" s="88"/>
      <c r="C873" s="88"/>
      <c r="D873" s="88"/>
    </row>
    <row r="874" spans="2:19" ht="12.75">
      <c r="B874" s="88" t="s">
        <v>189</v>
      </c>
      <c r="C874" s="88"/>
      <c r="D874" s="50"/>
      <c r="S874" s="174"/>
    </row>
    <row r="875" ht="12.75"/>
    <row r="876" spans="1:20" s="174" customFormat="1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7"/>
    </row>
    <row r="877" spans="1:20" ht="12.75">
      <c r="A877" s="88" t="s">
        <v>348</v>
      </c>
      <c r="B877" s="2" t="str">
        <f>$B$1</f>
        <v>DISTRICT SCHOOL BOARD OF OKEECHOBEE COUNTY</v>
      </c>
      <c r="C877" s="88"/>
      <c r="D877" s="88"/>
      <c r="E877" s="88"/>
      <c r="F877" s="175"/>
      <c r="G877" s="176"/>
      <c r="H877" s="92"/>
      <c r="I877" s="50"/>
      <c r="J877" s="92"/>
      <c r="K877" s="14" t="s">
        <v>349</v>
      </c>
      <c r="T877" s="177"/>
    </row>
    <row r="878" spans="2:11" ht="12.75">
      <c r="B878" s="89" t="s">
        <v>350</v>
      </c>
      <c r="C878" s="88"/>
      <c r="D878" s="88"/>
      <c r="E878" s="88"/>
      <c r="F878" s="175"/>
      <c r="G878" s="92"/>
      <c r="H878" s="92"/>
      <c r="I878" s="50"/>
      <c r="J878" s="50"/>
      <c r="K878" s="92" t="s">
        <v>351</v>
      </c>
    </row>
    <row r="879" spans="2:11" ht="12.75">
      <c r="B879" s="52" t="str">
        <f>B4</f>
        <v>For the Fiscal Year Ended June 30, 2022</v>
      </c>
      <c r="C879" s="126"/>
      <c r="D879" s="126"/>
      <c r="E879" s="126"/>
      <c r="F879" s="126"/>
      <c r="G879" s="126"/>
      <c r="H879" s="178"/>
      <c r="I879" s="179"/>
      <c r="J879" s="179"/>
      <c r="K879" s="180" t="s">
        <v>352</v>
      </c>
    </row>
    <row r="880" spans="1:18" ht="25.5">
      <c r="A880" s="174"/>
      <c r="B880" s="427" t="s">
        <v>229</v>
      </c>
      <c r="C880" s="419" t="s">
        <v>12</v>
      </c>
      <c r="D880" s="181" t="s">
        <v>353</v>
      </c>
      <c r="E880" s="181" t="s">
        <v>354</v>
      </c>
      <c r="F880" s="181" t="s">
        <v>355</v>
      </c>
      <c r="G880" s="181" t="s">
        <v>356</v>
      </c>
      <c r="H880" s="181" t="s">
        <v>357</v>
      </c>
      <c r="I880" s="181" t="s">
        <v>358</v>
      </c>
      <c r="J880" s="181" t="s">
        <v>359</v>
      </c>
      <c r="K880" s="419" t="s">
        <v>154</v>
      </c>
      <c r="L880" s="174"/>
      <c r="M880" s="174"/>
      <c r="N880" s="174"/>
      <c r="O880" s="174"/>
      <c r="P880" s="174"/>
      <c r="Q880" s="174"/>
      <c r="R880" s="174"/>
    </row>
    <row r="881" spans="2:11" ht="12.75">
      <c r="B881" s="428"/>
      <c r="C881" s="420"/>
      <c r="D881" s="182" t="s">
        <v>360</v>
      </c>
      <c r="E881" s="182" t="s">
        <v>361</v>
      </c>
      <c r="F881" s="182" t="s">
        <v>362</v>
      </c>
      <c r="G881" s="182" t="s">
        <v>363</v>
      </c>
      <c r="H881" s="182" t="s">
        <v>364</v>
      </c>
      <c r="I881" s="182" t="s">
        <v>365</v>
      </c>
      <c r="J881" s="182" t="s">
        <v>366</v>
      </c>
      <c r="K881" s="420"/>
    </row>
    <row r="882" spans="2:11" ht="14.25" customHeight="1">
      <c r="B882" s="56" t="s">
        <v>367</v>
      </c>
      <c r="C882" s="43"/>
      <c r="D882" s="183"/>
      <c r="E882" s="183"/>
      <c r="F882" s="183"/>
      <c r="G882" s="183"/>
      <c r="H882" s="183"/>
      <c r="I882" s="183"/>
      <c r="J882" s="183"/>
      <c r="K882" s="183"/>
    </row>
    <row r="883" spans="2:11" ht="18.75" customHeight="1">
      <c r="B883" s="24" t="s">
        <v>20</v>
      </c>
      <c r="C883" s="25">
        <v>3199</v>
      </c>
      <c r="D883" s="45"/>
      <c r="E883" s="45"/>
      <c r="F883" s="45"/>
      <c r="G883" s="45"/>
      <c r="H883" s="45"/>
      <c r="I883" s="45"/>
      <c r="J883" s="45"/>
      <c r="K883" s="114">
        <f>ROUND(SUM(D883:J883),2)</f>
        <v>0</v>
      </c>
    </row>
    <row r="884" spans="2:11" ht="18.75" customHeight="1">
      <c r="B884" s="24" t="s">
        <v>32</v>
      </c>
      <c r="C884" s="25">
        <v>3299</v>
      </c>
      <c r="D884" s="26"/>
      <c r="E884" s="26"/>
      <c r="F884" s="26"/>
      <c r="G884" s="26"/>
      <c r="H884" s="26"/>
      <c r="I884" s="26"/>
      <c r="J884" s="26"/>
      <c r="K884" s="160">
        <f>ROUND(SUM(D884:J884),2)</f>
        <v>0</v>
      </c>
    </row>
    <row r="885" spans="2:11" ht="14.25" customHeight="1">
      <c r="B885" s="97" t="s">
        <v>36</v>
      </c>
      <c r="C885" s="184"/>
      <c r="D885" s="99"/>
      <c r="E885" s="99"/>
      <c r="F885" s="99"/>
      <c r="G885" s="99"/>
      <c r="H885" s="99"/>
      <c r="I885" s="99"/>
      <c r="J885" s="99"/>
      <c r="K885" s="99"/>
    </row>
    <row r="886" spans="2:11" ht="18.75" customHeight="1">
      <c r="B886" s="100" t="s">
        <v>368</v>
      </c>
      <c r="C886" s="103">
        <v>3322</v>
      </c>
      <c r="D886" s="26"/>
      <c r="E886" s="26"/>
      <c r="F886" s="26"/>
      <c r="G886" s="26"/>
      <c r="H886" s="26"/>
      <c r="I886" s="26"/>
      <c r="J886" s="26"/>
      <c r="K886" s="160">
        <f>ROUND(SUM(D886:J886),2)</f>
        <v>0</v>
      </c>
    </row>
    <row r="887" spans="2:11" ht="18.75" customHeight="1">
      <c r="B887" s="100" t="s">
        <v>369</v>
      </c>
      <c r="C887" s="103">
        <v>3326</v>
      </c>
      <c r="D887" s="26"/>
      <c r="E887" s="26"/>
      <c r="F887" s="26"/>
      <c r="G887" s="26"/>
      <c r="H887" s="26"/>
      <c r="I887" s="26"/>
      <c r="J887" s="26"/>
      <c r="K887" s="160">
        <f>ROUND(SUM(D887:J887),2)</f>
        <v>0</v>
      </c>
    </row>
    <row r="888" spans="2:11" ht="18.75" customHeight="1">
      <c r="B888" s="100" t="s">
        <v>52</v>
      </c>
      <c r="C888" s="103">
        <v>3341</v>
      </c>
      <c r="D888" s="26"/>
      <c r="E888" s="26"/>
      <c r="F888" s="26"/>
      <c r="G888" s="26"/>
      <c r="H888" s="26"/>
      <c r="I888" s="26"/>
      <c r="J888" s="26"/>
      <c r="K888" s="160">
        <f>ROUND(SUM(D888:J888),2)</f>
        <v>0</v>
      </c>
    </row>
    <row r="889" spans="2:11" ht="18.75" customHeight="1">
      <c r="B889" s="100" t="s">
        <v>78</v>
      </c>
      <c r="C889" s="103">
        <v>3399</v>
      </c>
      <c r="D889" s="26"/>
      <c r="E889" s="26"/>
      <c r="F889" s="26"/>
      <c r="G889" s="26"/>
      <c r="H889" s="26"/>
      <c r="I889" s="26"/>
      <c r="J889" s="26"/>
      <c r="K889" s="160">
        <f>ROUND(SUM(D889:J889),2)</f>
        <v>0</v>
      </c>
    </row>
    <row r="890" spans="2:11" ht="18.75" customHeight="1">
      <c r="B890" s="119" t="s">
        <v>370</v>
      </c>
      <c r="C890" s="141">
        <v>3300</v>
      </c>
      <c r="D890" s="86">
        <f aca="true" t="shared" si="18" ref="D890:J890">ROUND(SUM(D886:D889),2)</f>
        <v>0</v>
      </c>
      <c r="E890" s="166">
        <f t="shared" si="18"/>
        <v>0</v>
      </c>
      <c r="F890" s="166">
        <f t="shared" si="18"/>
        <v>0</v>
      </c>
      <c r="G890" s="166">
        <f t="shared" si="18"/>
        <v>0</v>
      </c>
      <c r="H890" s="166">
        <f t="shared" si="18"/>
        <v>0</v>
      </c>
      <c r="I890" s="166">
        <f t="shared" si="18"/>
        <v>0</v>
      </c>
      <c r="J890" s="166">
        <f t="shared" si="18"/>
        <v>0</v>
      </c>
      <c r="K890" s="86">
        <f>ROUND(SUM(D890:J890),2)</f>
        <v>0</v>
      </c>
    </row>
    <row r="891" spans="2:11" ht="14.25" customHeight="1">
      <c r="B891" s="185" t="s">
        <v>82</v>
      </c>
      <c r="C891" s="186"/>
      <c r="D891" s="106"/>
      <c r="E891" s="106"/>
      <c r="F891" s="106"/>
      <c r="G891" s="106"/>
      <c r="H891" s="106"/>
      <c r="I891" s="106"/>
      <c r="J891" s="106"/>
      <c r="K891" s="106"/>
    </row>
    <row r="892" spans="2:11" ht="18.75" customHeight="1">
      <c r="B892" s="100" t="s">
        <v>371</v>
      </c>
      <c r="C892" s="103">
        <v>3412</v>
      </c>
      <c r="D892" s="26"/>
      <c r="E892" s="26"/>
      <c r="F892" s="26"/>
      <c r="G892" s="26"/>
      <c r="H892" s="26"/>
      <c r="I892" s="26"/>
      <c r="J892" s="26"/>
      <c r="K892" s="160">
        <f aca="true" t="shared" si="19" ref="K892:K906">ROUND(SUM(D892:J892),2)</f>
        <v>0</v>
      </c>
    </row>
    <row r="893" spans="2:11" ht="18.75" customHeight="1">
      <c r="B893" s="100" t="s">
        <v>372</v>
      </c>
      <c r="C893" s="103">
        <v>3418</v>
      </c>
      <c r="D893" s="26"/>
      <c r="E893" s="26"/>
      <c r="F893" s="26"/>
      <c r="G893" s="26"/>
      <c r="H893" s="26"/>
      <c r="I893" s="26"/>
      <c r="J893" s="26"/>
      <c r="K893" s="160">
        <f t="shared" si="19"/>
        <v>0</v>
      </c>
    </row>
    <row r="894" spans="2:11" ht="18.75" customHeight="1">
      <c r="B894" s="100" t="s">
        <v>373</v>
      </c>
      <c r="C894" s="103">
        <v>3419</v>
      </c>
      <c r="D894" s="26"/>
      <c r="E894" s="26"/>
      <c r="F894" s="26"/>
      <c r="G894" s="26"/>
      <c r="H894" s="26"/>
      <c r="I894" s="26"/>
      <c r="J894" s="26"/>
      <c r="K894" s="160">
        <f t="shared" si="19"/>
        <v>0</v>
      </c>
    </row>
    <row r="895" spans="2:11" ht="18.75" customHeight="1">
      <c r="B895" s="100" t="s">
        <v>86</v>
      </c>
      <c r="C895" s="103">
        <v>3421</v>
      </c>
      <c r="D895" s="26"/>
      <c r="E895" s="26"/>
      <c r="F895" s="26"/>
      <c r="G895" s="26"/>
      <c r="H895" s="26"/>
      <c r="I895" s="26"/>
      <c r="J895" s="26"/>
      <c r="K895" s="160">
        <f t="shared" si="19"/>
        <v>0</v>
      </c>
    </row>
    <row r="896" spans="2:11" ht="18.75" customHeight="1">
      <c r="B896" s="100" t="s">
        <v>88</v>
      </c>
      <c r="C896" s="103">
        <v>3422</v>
      </c>
      <c r="D896" s="26"/>
      <c r="E896" s="26"/>
      <c r="F896" s="26"/>
      <c r="G896" s="26"/>
      <c r="H896" s="26"/>
      <c r="I896" s="26"/>
      <c r="J896" s="26"/>
      <c r="K896" s="160">
        <f t="shared" si="19"/>
        <v>0</v>
      </c>
    </row>
    <row r="897" spans="2:11" ht="18.75" customHeight="1">
      <c r="B897" s="100" t="s">
        <v>90</v>
      </c>
      <c r="C897" s="103">
        <v>3423</v>
      </c>
      <c r="D897" s="26"/>
      <c r="E897" s="26"/>
      <c r="F897" s="26"/>
      <c r="G897" s="26"/>
      <c r="H897" s="26"/>
      <c r="I897" s="26"/>
      <c r="J897" s="26"/>
      <c r="K897" s="160">
        <f t="shared" si="19"/>
        <v>0</v>
      </c>
    </row>
    <row r="898" spans="2:11" ht="18.75" customHeight="1">
      <c r="B898" s="100" t="s">
        <v>96</v>
      </c>
      <c r="C898" s="103">
        <v>3431</v>
      </c>
      <c r="D898" s="26"/>
      <c r="E898" s="26"/>
      <c r="F898" s="26"/>
      <c r="G898" s="26"/>
      <c r="H898" s="26"/>
      <c r="I898" s="26"/>
      <c r="J898" s="26"/>
      <c r="K898" s="160">
        <f t="shared" si="19"/>
        <v>0</v>
      </c>
    </row>
    <row r="899" spans="2:11" ht="18.75" customHeight="1">
      <c r="B899" s="100" t="s">
        <v>98</v>
      </c>
      <c r="C899" s="103">
        <v>3432</v>
      </c>
      <c r="D899" s="26"/>
      <c r="E899" s="26"/>
      <c r="F899" s="26"/>
      <c r="G899" s="26"/>
      <c r="H899" s="26"/>
      <c r="I899" s="26"/>
      <c r="J899" s="26"/>
      <c r="K899" s="160">
        <f t="shared" si="19"/>
        <v>0</v>
      </c>
    </row>
    <row r="900" spans="2:11" ht="18.75" customHeight="1">
      <c r="B900" s="100" t="s">
        <v>100</v>
      </c>
      <c r="C900" s="103">
        <v>3433</v>
      </c>
      <c r="D900" s="26"/>
      <c r="E900" s="26"/>
      <c r="F900" s="26"/>
      <c r="G900" s="26"/>
      <c r="H900" s="26"/>
      <c r="I900" s="26"/>
      <c r="J900" s="26"/>
      <c r="K900" s="160">
        <f t="shared" si="19"/>
        <v>0</v>
      </c>
    </row>
    <row r="901" spans="2:11" ht="18.75" customHeight="1">
      <c r="B901" s="100" t="s">
        <v>102</v>
      </c>
      <c r="C901" s="103">
        <v>3440</v>
      </c>
      <c r="D901" s="26"/>
      <c r="E901" s="26"/>
      <c r="F901" s="26"/>
      <c r="G901" s="26"/>
      <c r="H901" s="26"/>
      <c r="I901" s="26"/>
      <c r="J901" s="26"/>
      <c r="K901" s="160">
        <f t="shared" si="19"/>
        <v>0</v>
      </c>
    </row>
    <row r="902" spans="2:11" ht="18.75" customHeight="1">
      <c r="B902" s="100" t="s">
        <v>143</v>
      </c>
      <c r="C902" s="103">
        <v>3495</v>
      </c>
      <c r="D902" s="26"/>
      <c r="E902" s="26"/>
      <c r="F902" s="26"/>
      <c r="G902" s="26"/>
      <c r="H902" s="26"/>
      <c r="I902" s="26"/>
      <c r="J902" s="26"/>
      <c r="K902" s="160">
        <f t="shared" si="19"/>
        <v>0</v>
      </c>
    </row>
    <row r="903" spans="2:11" ht="18.75" customHeight="1">
      <c r="B903" s="100" t="s">
        <v>374</v>
      </c>
      <c r="C903" s="103">
        <v>3496</v>
      </c>
      <c r="D903" s="26"/>
      <c r="E903" s="26"/>
      <c r="F903" s="26"/>
      <c r="G903" s="26"/>
      <c r="H903" s="26"/>
      <c r="I903" s="26"/>
      <c r="J903" s="26"/>
      <c r="K903" s="160">
        <f t="shared" si="19"/>
        <v>0</v>
      </c>
    </row>
    <row r="904" spans="2:11" ht="18.75" customHeight="1">
      <c r="B904" s="100" t="s">
        <v>144</v>
      </c>
      <c r="C904" s="103">
        <v>3497</v>
      </c>
      <c r="D904" s="26"/>
      <c r="E904" s="26"/>
      <c r="F904" s="26"/>
      <c r="G904" s="26"/>
      <c r="H904" s="26"/>
      <c r="I904" s="26"/>
      <c r="J904" s="26"/>
      <c r="K904" s="160">
        <f t="shared" si="19"/>
        <v>0</v>
      </c>
    </row>
    <row r="905" spans="2:11" ht="18.75" customHeight="1">
      <c r="B905" s="100" t="s">
        <v>375</v>
      </c>
      <c r="C905" s="104">
        <v>3400</v>
      </c>
      <c r="D905" s="86">
        <f aca="true" t="shared" si="20" ref="D905:J905">ROUND(SUM(D892:D904),2)</f>
        <v>0</v>
      </c>
      <c r="E905" s="86">
        <f t="shared" si="20"/>
        <v>0</v>
      </c>
      <c r="F905" s="86">
        <f t="shared" si="20"/>
        <v>0</v>
      </c>
      <c r="G905" s="86">
        <f t="shared" si="20"/>
        <v>0</v>
      </c>
      <c r="H905" s="86">
        <f t="shared" si="20"/>
        <v>0</v>
      </c>
      <c r="I905" s="86">
        <f t="shared" si="20"/>
        <v>0</v>
      </c>
      <c r="J905" s="86">
        <f t="shared" si="20"/>
        <v>0</v>
      </c>
      <c r="K905" s="166">
        <f t="shared" si="19"/>
        <v>0</v>
      </c>
    </row>
    <row r="906" spans="2:11" ht="18.75" customHeight="1">
      <c r="B906" s="187" t="s">
        <v>148</v>
      </c>
      <c r="C906" s="133">
        <v>3000</v>
      </c>
      <c r="D906" s="137">
        <f>ROUND(D883+D884+D890+D905,2)</f>
        <v>0</v>
      </c>
      <c r="E906" s="137">
        <f aca="true" t="shared" si="21" ref="E906:J906">ROUND(E883+E884+E890+E905,2)</f>
        <v>0</v>
      </c>
      <c r="F906" s="137">
        <f t="shared" si="21"/>
        <v>0</v>
      </c>
      <c r="G906" s="137">
        <f t="shared" si="21"/>
        <v>0</v>
      </c>
      <c r="H906" s="137">
        <f t="shared" si="21"/>
        <v>0</v>
      </c>
      <c r="I906" s="137">
        <f t="shared" si="21"/>
        <v>0</v>
      </c>
      <c r="J906" s="137">
        <f t="shared" si="21"/>
        <v>0</v>
      </c>
      <c r="K906" s="137">
        <f t="shared" si="19"/>
        <v>0</v>
      </c>
    </row>
    <row r="907" spans="2:11" ht="12.75">
      <c r="B907" s="188" t="s">
        <v>153</v>
      </c>
      <c r="C907" s="121"/>
      <c r="D907" s="137"/>
      <c r="E907" s="137"/>
      <c r="F907" s="137"/>
      <c r="G907" s="137"/>
      <c r="H907" s="137"/>
      <c r="I907" s="137"/>
      <c r="J907" s="137"/>
      <c r="K907" s="137"/>
    </row>
    <row r="908" spans="2:11" ht="14.25" customHeight="1">
      <c r="B908" s="189" t="s">
        <v>376</v>
      </c>
      <c r="C908" s="190"/>
      <c r="D908" s="146"/>
      <c r="E908" s="146"/>
      <c r="F908" s="146"/>
      <c r="G908" s="146"/>
      <c r="H908" s="146"/>
      <c r="I908" s="146"/>
      <c r="J908" s="146"/>
      <c r="K908" s="146"/>
    </row>
    <row r="909" spans="2:11" ht="18.75" customHeight="1">
      <c r="B909" s="100" t="s">
        <v>185</v>
      </c>
      <c r="C909" s="123">
        <v>710</v>
      </c>
      <c r="D909" s="45"/>
      <c r="E909" s="45"/>
      <c r="F909" s="45"/>
      <c r="G909" s="45"/>
      <c r="H909" s="45"/>
      <c r="I909" s="45"/>
      <c r="J909" s="45"/>
      <c r="K909" s="114">
        <f aca="true" t="shared" si="22" ref="K909:K914">ROUND(SUM(D909:J909),2)</f>
        <v>0</v>
      </c>
    </row>
    <row r="910" spans="2:11" ht="18.75" customHeight="1">
      <c r="B910" s="100" t="s">
        <v>377</v>
      </c>
      <c r="C910" s="103">
        <v>720</v>
      </c>
      <c r="D910" s="26"/>
      <c r="E910" s="26"/>
      <c r="F910" s="26"/>
      <c r="G910" s="26"/>
      <c r="H910" s="26"/>
      <c r="I910" s="26"/>
      <c r="J910" s="26"/>
      <c r="K910" s="160">
        <f t="shared" si="22"/>
        <v>0</v>
      </c>
    </row>
    <row r="911" spans="2:11" ht="18.75" customHeight="1">
      <c r="B911" s="100" t="s">
        <v>378</v>
      </c>
      <c r="C911" s="103">
        <v>730</v>
      </c>
      <c r="D911" s="26"/>
      <c r="E911" s="26"/>
      <c r="F911" s="26"/>
      <c r="G911" s="26"/>
      <c r="H911" s="26"/>
      <c r="I911" s="26"/>
      <c r="J911" s="26"/>
      <c r="K911" s="160">
        <f t="shared" si="22"/>
        <v>0</v>
      </c>
    </row>
    <row r="912" spans="2:11" ht="18.75" customHeight="1">
      <c r="B912" s="100" t="s">
        <v>379</v>
      </c>
      <c r="C912" s="103">
        <v>791</v>
      </c>
      <c r="D912" s="26"/>
      <c r="E912" s="26"/>
      <c r="F912" s="26"/>
      <c r="G912" s="26"/>
      <c r="H912" s="26"/>
      <c r="I912" s="26"/>
      <c r="J912" s="26"/>
      <c r="K912" s="160">
        <f t="shared" si="22"/>
        <v>0</v>
      </c>
    </row>
    <row r="913" spans="2:11" ht="18.75" customHeight="1">
      <c r="B913" s="136" t="s">
        <v>187</v>
      </c>
      <c r="C913" s="133"/>
      <c r="D913" s="86">
        <f aca="true" t="shared" si="23" ref="D913:J913">ROUND(SUM(D909:D912),2)</f>
        <v>0</v>
      </c>
      <c r="E913" s="166">
        <f t="shared" si="23"/>
        <v>0</v>
      </c>
      <c r="F913" s="166">
        <f t="shared" si="23"/>
        <v>0</v>
      </c>
      <c r="G913" s="166">
        <f t="shared" si="23"/>
        <v>0</v>
      </c>
      <c r="H913" s="166">
        <f t="shared" si="23"/>
        <v>0</v>
      </c>
      <c r="I913" s="166">
        <f t="shared" si="23"/>
        <v>0</v>
      </c>
      <c r="J913" s="166">
        <f t="shared" si="23"/>
        <v>0</v>
      </c>
      <c r="K913" s="166">
        <f t="shared" si="22"/>
        <v>0</v>
      </c>
    </row>
    <row r="914" spans="2:11" ht="18.75" customHeight="1">
      <c r="B914" s="140" t="s">
        <v>188</v>
      </c>
      <c r="C914" s="191"/>
      <c r="D914" s="86">
        <f aca="true" t="shared" si="24" ref="D914:J914">ROUND(D906-D913,2)</f>
        <v>0</v>
      </c>
      <c r="E914" s="86">
        <f t="shared" si="24"/>
        <v>0</v>
      </c>
      <c r="F914" s="86">
        <f t="shared" si="24"/>
        <v>0</v>
      </c>
      <c r="G914" s="86">
        <f t="shared" si="24"/>
        <v>0</v>
      </c>
      <c r="H914" s="86">
        <f t="shared" si="24"/>
        <v>0</v>
      </c>
      <c r="I914" s="86">
        <f t="shared" si="24"/>
        <v>0</v>
      </c>
      <c r="J914" s="86">
        <f t="shared" si="24"/>
        <v>0</v>
      </c>
      <c r="K914" s="86">
        <f t="shared" si="22"/>
        <v>0</v>
      </c>
    </row>
    <row r="915" spans="2:11" ht="42.75" customHeight="1">
      <c r="B915" s="112" t="s">
        <v>380</v>
      </c>
      <c r="C915" s="144" t="s">
        <v>12</v>
      </c>
      <c r="D915" s="95" t="s">
        <v>381</v>
      </c>
      <c r="E915" s="95" t="s">
        <v>382</v>
      </c>
      <c r="F915" s="95" t="s">
        <v>383</v>
      </c>
      <c r="G915" s="95" t="s">
        <v>384</v>
      </c>
      <c r="H915" s="95" t="s">
        <v>385</v>
      </c>
      <c r="I915" s="95" t="s">
        <v>386</v>
      </c>
      <c r="J915" s="95" t="s">
        <v>387</v>
      </c>
      <c r="K915" s="145" t="s">
        <v>154</v>
      </c>
    </row>
    <row r="916" spans="2:11" ht="18.75" customHeight="1">
      <c r="B916" s="192" t="s">
        <v>388</v>
      </c>
      <c r="C916" s="123">
        <v>3710</v>
      </c>
      <c r="D916" s="45"/>
      <c r="E916" s="45"/>
      <c r="F916" s="45"/>
      <c r="G916" s="45"/>
      <c r="H916" s="45"/>
      <c r="I916" s="45"/>
      <c r="J916" s="45"/>
      <c r="K916" s="114">
        <f aca="true" t="shared" si="25" ref="K916:K931">ROUND(SUM(D916:J916),2)</f>
        <v>0</v>
      </c>
    </row>
    <row r="917" spans="2:11" ht="18.75" customHeight="1">
      <c r="B917" s="110" t="s">
        <v>389</v>
      </c>
      <c r="C917" s="103">
        <v>3791</v>
      </c>
      <c r="D917" s="26"/>
      <c r="E917" s="26"/>
      <c r="F917" s="26"/>
      <c r="G917" s="26"/>
      <c r="H917" s="26"/>
      <c r="I917" s="26"/>
      <c r="J917" s="26"/>
      <c r="K917" s="160">
        <f t="shared" si="25"/>
        <v>0</v>
      </c>
    </row>
    <row r="918" spans="2:11" ht="18.75" customHeight="1">
      <c r="B918" s="100" t="s">
        <v>390</v>
      </c>
      <c r="C918" s="103">
        <v>891</v>
      </c>
      <c r="D918" s="26"/>
      <c r="E918" s="26"/>
      <c r="F918" s="26"/>
      <c r="G918" s="26"/>
      <c r="H918" s="26"/>
      <c r="I918" s="26"/>
      <c r="J918" s="26"/>
      <c r="K918" s="160">
        <f t="shared" si="25"/>
        <v>0</v>
      </c>
    </row>
    <row r="919" spans="2:11" ht="18.75" customHeight="1">
      <c r="B919" s="110" t="s">
        <v>391</v>
      </c>
      <c r="C919" s="103">
        <v>3750</v>
      </c>
      <c r="D919" s="26"/>
      <c r="E919" s="26"/>
      <c r="F919" s="26"/>
      <c r="G919" s="26"/>
      <c r="H919" s="26"/>
      <c r="I919" s="26"/>
      <c r="J919" s="26"/>
      <c r="K919" s="160">
        <f t="shared" si="25"/>
        <v>0</v>
      </c>
    </row>
    <row r="920" spans="2:11" ht="18.75" customHeight="1">
      <c r="B920" s="110" t="s">
        <v>392</v>
      </c>
      <c r="C920" s="103">
        <v>3793</v>
      </c>
      <c r="D920" s="26"/>
      <c r="E920" s="26"/>
      <c r="F920" s="26"/>
      <c r="G920" s="26"/>
      <c r="H920" s="26"/>
      <c r="I920" s="26"/>
      <c r="J920" s="26"/>
      <c r="K920" s="160">
        <f t="shared" si="25"/>
        <v>0</v>
      </c>
    </row>
    <row r="921" spans="2:11" ht="18.75" customHeight="1">
      <c r="B921" s="100" t="s">
        <v>393</v>
      </c>
      <c r="C921" s="103">
        <v>893</v>
      </c>
      <c r="D921" s="26"/>
      <c r="E921" s="26"/>
      <c r="F921" s="26"/>
      <c r="G921" s="26"/>
      <c r="H921" s="26"/>
      <c r="I921" s="26"/>
      <c r="J921" s="26"/>
      <c r="K921" s="160">
        <f t="shared" si="25"/>
        <v>0</v>
      </c>
    </row>
    <row r="922" spans="2:11" ht="18.75" customHeight="1">
      <c r="B922" s="110" t="s">
        <v>195</v>
      </c>
      <c r="C922" s="103">
        <v>3720</v>
      </c>
      <c r="D922" s="26"/>
      <c r="E922" s="26"/>
      <c r="F922" s="26"/>
      <c r="G922" s="26"/>
      <c r="H922" s="26"/>
      <c r="I922" s="26"/>
      <c r="J922" s="26"/>
      <c r="K922" s="160">
        <f t="shared" si="25"/>
        <v>0</v>
      </c>
    </row>
    <row r="923" spans="2:11" ht="18.75" customHeight="1">
      <c r="B923" s="110" t="s">
        <v>394</v>
      </c>
      <c r="C923" s="103">
        <v>3760</v>
      </c>
      <c r="D923" s="26"/>
      <c r="E923" s="26"/>
      <c r="F923" s="26"/>
      <c r="G923" s="26"/>
      <c r="H923" s="26"/>
      <c r="I923" s="26"/>
      <c r="J923" s="26"/>
      <c r="K923" s="160">
        <f t="shared" si="25"/>
        <v>0</v>
      </c>
    </row>
    <row r="924" spans="2:11" ht="18.75" customHeight="1">
      <c r="B924" s="110" t="s">
        <v>395</v>
      </c>
      <c r="C924" s="103">
        <v>3715</v>
      </c>
      <c r="D924" s="26"/>
      <c r="E924" s="26"/>
      <c r="F924" s="26"/>
      <c r="G924" s="26"/>
      <c r="H924" s="26"/>
      <c r="I924" s="26"/>
      <c r="J924" s="26"/>
      <c r="K924" s="160">
        <f t="shared" si="25"/>
        <v>0</v>
      </c>
    </row>
    <row r="925" spans="2:11" ht="18.75" customHeight="1">
      <c r="B925" s="110" t="s">
        <v>396</v>
      </c>
      <c r="C925" s="103">
        <v>3792</v>
      </c>
      <c r="D925" s="26"/>
      <c r="E925" s="26"/>
      <c r="F925" s="26"/>
      <c r="G925" s="26"/>
      <c r="H925" s="26"/>
      <c r="I925" s="26"/>
      <c r="J925" s="26"/>
      <c r="K925" s="160">
        <f t="shared" si="25"/>
        <v>0</v>
      </c>
    </row>
    <row r="926" spans="2:11" ht="18.75" customHeight="1">
      <c r="B926" s="100" t="s">
        <v>397</v>
      </c>
      <c r="C926" s="103">
        <v>892</v>
      </c>
      <c r="D926" s="26"/>
      <c r="E926" s="26"/>
      <c r="F926" s="26"/>
      <c r="G926" s="26"/>
      <c r="H926" s="26"/>
      <c r="I926" s="26"/>
      <c r="J926" s="26"/>
      <c r="K926" s="160">
        <f t="shared" si="25"/>
        <v>0</v>
      </c>
    </row>
    <row r="927" spans="2:11" ht="18.75" customHeight="1">
      <c r="B927" s="100" t="s">
        <v>398</v>
      </c>
      <c r="C927" s="103">
        <v>761</v>
      </c>
      <c r="D927" s="26"/>
      <c r="E927" s="26"/>
      <c r="F927" s="26"/>
      <c r="G927" s="26"/>
      <c r="H927" s="26"/>
      <c r="I927" s="26"/>
      <c r="J927" s="26"/>
      <c r="K927" s="160">
        <f t="shared" si="25"/>
        <v>0</v>
      </c>
    </row>
    <row r="928" spans="2:11" ht="18.75" customHeight="1">
      <c r="B928" s="110" t="s">
        <v>399</v>
      </c>
      <c r="C928" s="103">
        <v>3755</v>
      </c>
      <c r="D928" s="26"/>
      <c r="E928" s="26"/>
      <c r="F928" s="26"/>
      <c r="G928" s="26"/>
      <c r="H928" s="26"/>
      <c r="I928" s="26"/>
      <c r="J928" s="26"/>
      <c r="K928" s="160">
        <f t="shared" si="25"/>
        <v>0</v>
      </c>
    </row>
    <row r="929" spans="2:11" ht="18.75" customHeight="1">
      <c r="B929" s="110" t="s">
        <v>400</v>
      </c>
      <c r="C929" s="103">
        <v>3794</v>
      </c>
      <c r="D929" s="26"/>
      <c r="E929" s="26"/>
      <c r="F929" s="26"/>
      <c r="G929" s="26"/>
      <c r="H929" s="26"/>
      <c r="I929" s="26"/>
      <c r="J929" s="26"/>
      <c r="K929" s="160">
        <f t="shared" si="25"/>
        <v>0</v>
      </c>
    </row>
    <row r="930" spans="2:11" ht="18.75" customHeight="1">
      <c r="B930" s="119" t="s">
        <v>401</v>
      </c>
      <c r="C930" s="113">
        <v>894</v>
      </c>
      <c r="D930" s="35"/>
      <c r="E930" s="35"/>
      <c r="F930" s="35"/>
      <c r="G930" s="35"/>
      <c r="H930" s="35"/>
      <c r="I930" s="35"/>
      <c r="J930" s="35"/>
      <c r="K930" s="160">
        <f t="shared" si="25"/>
        <v>0</v>
      </c>
    </row>
    <row r="931" spans="2:11" ht="18.75" customHeight="1">
      <c r="B931" s="100" t="s">
        <v>402</v>
      </c>
      <c r="C931" s="103">
        <v>762</v>
      </c>
      <c r="D931" s="26"/>
      <c r="E931" s="26"/>
      <c r="F931" s="26"/>
      <c r="G931" s="26"/>
      <c r="H931" s="26"/>
      <c r="I931" s="26"/>
      <c r="J931" s="26"/>
      <c r="K931" s="160">
        <f t="shared" si="25"/>
        <v>0</v>
      </c>
    </row>
    <row r="932" spans="2:11" ht="14.25" customHeight="1">
      <c r="B932" s="193" t="s">
        <v>198</v>
      </c>
      <c r="C932" s="102"/>
      <c r="D932" s="40"/>
      <c r="E932" s="106"/>
      <c r="F932" s="40"/>
      <c r="G932" s="40"/>
      <c r="H932" s="40"/>
      <c r="I932" s="40"/>
      <c r="J932" s="40"/>
      <c r="K932" s="106"/>
    </row>
    <row r="933" spans="2:11" ht="18.75" customHeight="1">
      <c r="B933" s="100" t="s">
        <v>261</v>
      </c>
      <c r="C933" s="103">
        <v>3610</v>
      </c>
      <c r="D933" s="26"/>
      <c r="E933" s="26"/>
      <c r="F933" s="26"/>
      <c r="G933" s="26"/>
      <c r="H933" s="26"/>
      <c r="I933" s="26"/>
      <c r="J933" s="26"/>
      <c r="K933" s="160">
        <f aca="true" t="shared" si="26" ref="K933:K940">ROUND(SUM(D933:J933),2)</f>
        <v>0</v>
      </c>
    </row>
    <row r="934" spans="2:11" ht="18.75" customHeight="1">
      <c r="B934" s="100" t="s">
        <v>200</v>
      </c>
      <c r="C934" s="103">
        <v>3630</v>
      </c>
      <c r="D934" s="26"/>
      <c r="E934" s="26"/>
      <c r="F934" s="26"/>
      <c r="G934" s="26"/>
      <c r="H934" s="26"/>
      <c r="I934" s="26"/>
      <c r="J934" s="26"/>
      <c r="K934" s="160">
        <f t="shared" si="26"/>
        <v>0</v>
      </c>
    </row>
    <row r="935" spans="2:11" ht="18.75" customHeight="1">
      <c r="B935" s="100" t="s">
        <v>201</v>
      </c>
      <c r="C935" s="103">
        <v>3640</v>
      </c>
      <c r="D935" s="35"/>
      <c r="E935" s="35"/>
      <c r="F935" s="35"/>
      <c r="G935" s="35"/>
      <c r="H935" s="35"/>
      <c r="I935" s="35"/>
      <c r="J935" s="26"/>
      <c r="K935" s="160">
        <f t="shared" si="26"/>
        <v>0</v>
      </c>
    </row>
    <row r="936" spans="2:11" ht="18.75" customHeight="1">
      <c r="B936" s="100" t="s">
        <v>262</v>
      </c>
      <c r="C936" s="103">
        <v>3650</v>
      </c>
      <c r="D936" s="35"/>
      <c r="E936" s="35"/>
      <c r="F936" s="35"/>
      <c r="G936" s="35"/>
      <c r="H936" s="35"/>
      <c r="I936" s="35"/>
      <c r="J936" s="26"/>
      <c r="K936" s="160">
        <f t="shared" si="26"/>
        <v>0</v>
      </c>
    </row>
    <row r="937" spans="2:11" ht="18.75" customHeight="1">
      <c r="B937" s="100" t="s">
        <v>202</v>
      </c>
      <c r="C937" s="103">
        <v>3660</v>
      </c>
      <c r="D937" s="35"/>
      <c r="E937" s="35"/>
      <c r="F937" s="35"/>
      <c r="G937" s="35"/>
      <c r="H937" s="35"/>
      <c r="I937" s="35"/>
      <c r="J937" s="26"/>
      <c r="K937" s="160">
        <f t="shared" si="26"/>
        <v>0</v>
      </c>
    </row>
    <row r="938" spans="2:11" ht="18.75" customHeight="1">
      <c r="B938" s="100" t="s">
        <v>203</v>
      </c>
      <c r="C938" s="103">
        <v>3670</v>
      </c>
      <c r="D938" s="35"/>
      <c r="E938" s="35"/>
      <c r="F938" s="35"/>
      <c r="G938" s="35"/>
      <c r="H938" s="35"/>
      <c r="I938" s="35"/>
      <c r="J938" s="26"/>
      <c r="K938" s="160">
        <f t="shared" si="26"/>
        <v>0</v>
      </c>
    </row>
    <row r="939" spans="2:11" ht="18.75" customHeight="1">
      <c r="B939" s="100" t="s">
        <v>204</v>
      </c>
      <c r="C939" s="103">
        <v>3690</v>
      </c>
      <c r="D939" s="35"/>
      <c r="E939" s="35"/>
      <c r="F939" s="35"/>
      <c r="G939" s="35"/>
      <c r="H939" s="35"/>
      <c r="I939" s="35"/>
      <c r="J939" s="26"/>
      <c r="K939" s="160">
        <f t="shared" si="26"/>
        <v>0</v>
      </c>
    </row>
    <row r="940" spans="2:11" ht="18.75" customHeight="1">
      <c r="B940" s="100" t="s">
        <v>205</v>
      </c>
      <c r="C940" s="104">
        <v>3600</v>
      </c>
      <c r="D940" s="86">
        <f aca="true" t="shared" si="27" ref="D940:J940">ROUND(SUM(D933:D939),2)</f>
        <v>0</v>
      </c>
      <c r="E940" s="166">
        <f t="shared" si="27"/>
        <v>0</v>
      </c>
      <c r="F940" s="166">
        <f t="shared" si="27"/>
        <v>0</v>
      </c>
      <c r="G940" s="166">
        <f t="shared" si="27"/>
        <v>0</v>
      </c>
      <c r="H940" s="166">
        <f t="shared" si="27"/>
        <v>0</v>
      </c>
      <c r="I940" s="166">
        <f t="shared" si="27"/>
        <v>0</v>
      </c>
      <c r="J940" s="166">
        <f t="shared" si="27"/>
        <v>0</v>
      </c>
      <c r="K940" s="86">
        <f t="shared" si="26"/>
        <v>0</v>
      </c>
    </row>
    <row r="941" spans="2:11" ht="14.25" customHeight="1">
      <c r="B941" s="193" t="s">
        <v>206</v>
      </c>
      <c r="C941" s="102"/>
      <c r="D941" s="106"/>
      <c r="E941" s="106"/>
      <c r="F941" s="106"/>
      <c r="G941" s="106"/>
      <c r="H941" s="106"/>
      <c r="I941" s="106"/>
      <c r="J941" s="106"/>
      <c r="K941" s="106"/>
    </row>
    <row r="942" spans="2:11" ht="18.75" customHeight="1">
      <c r="B942" s="100" t="s">
        <v>263</v>
      </c>
      <c r="C942" s="123">
        <v>910</v>
      </c>
      <c r="D942" s="45"/>
      <c r="E942" s="45"/>
      <c r="F942" s="45"/>
      <c r="G942" s="45"/>
      <c r="H942" s="45"/>
      <c r="I942" s="45"/>
      <c r="J942" s="26"/>
      <c r="K942" s="160">
        <f aca="true" t="shared" si="28" ref="K942:K953">ROUND(SUM(D942:J942),2)</f>
        <v>0</v>
      </c>
    </row>
    <row r="943" spans="2:11" ht="18.75" customHeight="1">
      <c r="B943" s="119" t="s">
        <v>208</v>
      </c>
      <c r="C943" s="113">
        <v>930</v>
      </c>
      <c r="D943" s="35"/>
      <c r="E943" s="35"/>
      <c r="F943" s="35"/>
      <c r="G943" s="35"/>
      <c r="H943" s="35"/>
      <c r="I943" s="35"/>
      <c r="J943" s="26"/>
      <c r="K943" s="160">
        <f t="shared" si="28"/>
        <v>0</v>
      </c>
    </row>
    <row r="944" spans="2:11" ht="18.75" customHeight="1">
      <c r="B944" s="119" t="s">
        <v>209</v>
      </c>
      <c r="C944" s="113">
        <v>940</v>
      </c>
      <c r="D944" s="35"/>
      <c r="E944" s="35"/>
      <c r="F944" s="35"/>
      <c r="G944" s="35"/>
      <c r="H944" s="35"/>
      <c r="I944" s="35"/>
      <c r="J944" s="26"/>
      <c r="K944" s="160">
        <f t="shared" si="28"/>
        <v>0</v>
      </c>
    </row>
    <row r="945" spans="2:11" ht="18.75" customHeight="1">
      <c r="B945" s="100" t="s">
        <v>262</v>
      </c>
      <c r="C945" s="103">
        <v>950</v>
      </c>
      <c r="D945" s="26"/>
      <c r="E945" s="26"/>
      <c r="F945" s="26"/>
      <c r="G945" s="26"/>
      <c r="H945" s="26"/>
      <c r="I945" s="26"/>
      <c r="J945" s="26"/>
      <c r="K945" s="160">
        <f t="shared" si="28"/>
        <v>0</v>
      </c>
    </row>
    <row r="946" spans="2:11" ht="18.75" customHeight="1">
      <c r="B946" s="100" t="s">
        <v>210</v>
      </c>
      <c r="C946" s="103">
        <v>960</v>
      </c>
      <c r="D946" s="26"/>
      <c r="E946" s="26"/>
      <c r="F946" s="26"/>
      <c r="G946" s="26"/>
      <c r="H946" s="26"/>
      <c r="I946" s="26"/>
      <c r="J946" s="26"/>
      <c r="K946" s="160">
        <f t="shared" si="28"/>
        <v>0</v>
      </c>
    </row>
    <row r="947" spans="2:11" ht="18.75" customHeight="1">
      <c r="B947" s="100" t="s">
        <v>211</v>
      </c>
      <c r="C947" s="103">
        <v>970</v>
      </c>
      <c r="D947" s="35"/>
      <c r="E947" s="35"/>
      <c r="F947" s="35"/>
      <c r="G947" s="35"/>
      <c r="H947" s="35"/>
      <c r="I947" s="35"/>
      <c r="J947" s="26"/>
      <c r="K947" s="160">
        <f t="shared" si="28"/>
        <v>0</v>
      </c>
    </row>
    <row r="948" spans="2:11" ht="18.75" customHeight="1">
      <c r="B948" s="100" t="s">
        <v>212</v>
      </c>
      <c r="C948" s="103">
        <v>990</v>
      </c>
      <c r="D948" s="35"/>
      <c r="E948" s="35"/>
      <c r="F948" s="35"/>
      <c r="G948" s="35"/>
      <c r="H948" s="35"/>
      <c r="I948" s="35"/>
      <c r="J948" s="26"/>
      <c r="K948" s="160">
        <f t="shared" si="28"/>
        <v>0</v>
      </c>
    </row>
    <row r="949" spans="2:11" ht="18.75" customHeight="1">
      <c r="B949" s="100" t="s">
        <v>213</v>
      </c>
      <c r="C949" s="104">
        <v>9700</v>
      </c>
      <c r="D949" s="86">
        <f aca="true" t="shared" si="29" ref="D949:J949">ROUND(SUM(D942:D948),2)</f>
        <v>0</v>
      </c>
      <c r="E949" s="166">
        <f t="shared" si="29"/>
        <v>0</v>
      </c>
      <c r="F949" s="166">
        <f t="shared" si="29"/>
        <v>0</v>
      </c>
      <c r="G949" s="166">
        <f t="shared" si="29"/>
        <v>0</v>
      </c>
      <c r="H949" s="166">
        <f t="shared" si="29"/>
        <v>0</v>
      </c>
      <c r="I949" s="166">
        <f t="shared" si="29"/>
        <v>0</v>
      </c>
      <c r="J949" s="166">
        <f t="shared" si="29"/>
        <v>0</v>
      </c>
      <c r="K949" s="86">
        <f t="shared" si="28"/>
        <v>0</v>
      </c>
    </row>
    <row r="950" spans="2:11" ht="18.75" customHeight="1">
      <c r="B950" s="107" t="s">
        <v>214</v>
      </c>
      <c r="C950" s="104"/>
      <c r="D950" s="86">
        <f aca="true" t="shared" si="30" ref="D950:J950">ROUND(SUM(D916:D931)+D940+D949,2)</f>
        <v>0</v>
      </c>
      <c r="E950" s="86">
        <f t="shared" si="30"/>
        <v>0</v>
      </c>
      <c r="F950" s="86">
        <f t="shared" si="30"/>
        <v>0</v>
      </c>
      <c r="G950" s="86">
        <f t="shared" si="30"/>
        <v>0</v>
      </c>
      <c r="H950" s="86">
        <f t="shared" si="30"/>
        <v>0</v>
      </c>
      <c r="I950" s="86">
        <f t="shared" si="30"/>
        <v>0</v>
      </c>
      <c r="J950" s="86">
        <f t="shared" si="30"/>
        <v>0</v>
      </c>
      <c r="K950" s="86">
        <f t="shared" si="28"/>
        <v>0</v>
      </c>
    </row>
    <row r="951" spans="2:11" ht="18.75" customHeight="1">
      <c r="B951" s="107" t="s">
        <v>403</v>
      </c>
      <c r="C951" s="104"/>
      <c r="D951" s="86">
        <f aca="true" t="shared" si="31" ref="D951:J951">ROUND(D914+D950,2)</f>
        <v>0</v>
      </c>
      <c r="E951" s="166">
        <f t="shared" si="31"/>
        <v>0</v>
      </c>
      <c r="F951" s="166">
        <f t="shared" si="31"/>
        <v>0</v>
      </c>
      <c r="G951" s="166">
        <f t="shared" si="31"/>
        <v>0</v>
      </c>
      <c r="H951" s="166">
        <f t="shared" si="31"/>
        <v>0</v>
      </c>
      <c r="I951" s="166">
        <f t="shared" si="31"/>
        <v>0</v>
      </c>
      <c r="J951" s="166">
        <f t="shared" si="31"/>
        <v>0</v>
      </c>
      <c r="K951" s="166">
        <f t="shared" si="28"/>
        <v>0</v>
      </c>
    </row>
    <row r="952" spans="2:11" ht="18.75" customHeight="1">
      <c r="B952" s="74" t="str">
        <f>B146</f>
        <v>Fund Balance, July 1, 2021</v>
      </c>
      <c r="C952" s="75">
        <v>2800</v>
      </c>
      <c r="D952" s="45"/>
      <c r="E952" s="45"/>
      <c r="F952" s="45"/>
      <c r="G952" s="45"/>
      <c r="H952" s="45"/>
      <c r="I952" s="45"/>
      <c r="J952" s="26"/>
      <c r="K952" s="160">
        <f t="shared" si="28"/>
        <v>0</v>
      </c>
    </row>
    <row r="953" spans="2:11" ht="18.75" customHeight="1">
      <c r="B953" s="74" t="s">
        <v>404</v>
      </c>
      <c r="C953" s="76">
        <v>2891</v>
      </c>
      <c r="D953" s="170"/>
      <c r="E953" s="170"/>
      <c r="F953" s="170"/>
      <c r="G953" s="170"/>
      <c r="H953" s="170"/>
      <c r="I953" s="170"/>
      <c r="J953" s="81"/>
      <c r="K953" s="106">
        <f t="shared" si="28"/>
        <v>0</v>
      </c>
    </row>
    <row r="954" spans="2:11" ht="14.25" customHeight="1">
      <c r="B954" s="82" t="s">
        <v>217</v>
      </c>
      <c r="C954" s="43"/>
      <c r="D954" s="194"/>
      <c r="E954" s="195"/>
      <c r="F954" s="195"/>
      <c r="G954" s="195"/>
      <c r="H954" s="195"/>
      <c r="I954" s="195"/>
      <c r="J954" s="195"/>
      <c r="K954" s="137"/>
    </row>
    <row r="955" spans="2:11" ht="18.75" customHeight="1">
      <c r="B955" s="60" t="s">
        <v>218</v>
      </c>
      <c r="C955" s="25">
        <v>2710</v>
      </c>
      <c r="D955" s="196"/>
      <c r="E955" s="197"/>
      <c r="F955" s="197"/>
      <c r="G955" s="197"/>
      <c r="H955" s="197"/>
      <c r="I955" s="197"/>
      <c r="J955" s="197"/>
      <c r="K955" s="114">
        <f aca="true" t="shared" si="32" ref="K955:K960">ROUND(SUM(D955:J955),2)</f>
        <v>0</v>
      </c>
    </row>
    <row r="956" spans="2:11" ht="18.75" customHeight="1">
      <c r="B956" s="24" t="s">
        <v>219</v>
      </c>
      <c r="C956" s="75">
        <v>2720</v>
      </c>
      <c r="D956" s="45"/>
      <c r="E956" s="45"/>
      <c r="F956" s="45"/>
      <c r="G956" s="45"/>
      <c r="H956" s="45"/>
      <c r="I956" s="45"/>
      <c r="J956" s="26"/>
      <c r="K956" s="160">
        <f t="shared" si="32"/>
        <v>0</v>
      </c>
    </row>
    <row r="957" spans="2:11" ht="18.75" customHeight="1">
      <c r="B957" s="24" t="s">
        <v>220</v>
      </c>
      <c r="C957" s="75">
        <v>2730</v>
      </c>
      <c r="D957" s="35"/>
      <c r="E957" s="35"/>
      <c r="F957" s="35"/>
      <c r="G957" s="35"/>
      <c r="H957" s="35"/>
      <c r="I957" s="35"/>
      <c r="J957" s="26"/>
      <c r="K957" s="160">
        <f t="shared" si="32"/>
        <v>0</v>
      </c>
    </row>
    <row r="958" spans="2:11" ht="18.75" customHeight="1">
      <c r="B958" s="24" t="s">
        <v>221</v>
      </c>
      <c r="C958" s="75">
        <v>2740</v>
      </c>
      <c r="D958" s="35"/>
      <c r="E958" s="35"/>
      <c r="F958" s="35"/>
      <c r="G958" s="35"/>
      <c r="H958" s="35"/>
      <c r="I958" s="35"/>
      <c r="J958" s="26"/>
      <c r="K958" s="160">
        <f t="shared" si="32"/>
        <v>0</v>
      </c>
    </row>
    <row r="959" spans="2:11" ht="18.75" customHeight="1">
      <c r="B959" s="24" t="s">
        <v>222</v>
      </c>
      <c r="C959" s="75">
        <v>2750</v>
      </c>
      <c r="D959" s="35"/>
      <c r="E959" s="35"/>
      <c r="F959" s="35"/>
      <c r="G959" s="35"/>
      <c r="H959" s="35"/>
      <c r="I959" s="35"/>
      <c r="J959" s="35"/>
      <c r="K959" s="86">
        <f t="shared" si="32"/>
        <v>0</v>
      </c>
    </row>
    <row r="960" spans="2:11" ht="18.75" customHeight="1">
      <c r="B960" s="85" t="str">
        <f>B154</f>
        <v>Total Fund Balances, June 30, 2022</v>
      </c>
      <c r="C960" s="33">
        <v>2700</v>
      </c>
      <c r="D960" s="114">
        <f>ROUND(SUM(D955:D959),2)</f>
        <v>0</v>
      </c>
      <c r="E960" s="114">
        <f aca="true" t="shared" si="33" ref="E960:J960">ROUND(SUM(E955:E959),2)</f>
        <v>0</v>
      </c>
      <c r="F960" s="114">
        <f t="shared" si="33"/>
        <v>0</v>
      </c>
      <c r="G960" s="114">
        <f t="shared" si="33"/>
        <v>0</v>
      </c>
      <c r="H960" s="114">
        <f t="shared" si="33"/>
        <v>0</v>
      </c>
      <c r="I960" s="114">
        <f t="shared" si="33"/>
        <v>0</v>
      </c>
      <c r="J960" s="114">
        <f t="shared" si="33"/>
        <v>0</v>
      </c>
      <c r="K960" s="114">
        <f t="shared" si="32"/>
        <v>0</v>
      </c>
    </row>
    <row r="961" spans="2:11" ht="12.75">
      <c r="B961" s="88"/>
      <c r="C961" s="198"/>
      <c r="D961" s="150"/>
      <c r="E961" s="150"/>
      <c r="F961" s="150"/>
      <c r="G961" s="150"/>
      <c r="H961" s="150"/>
      <c r="I961" s="150"/>
      <c r="J961" s="150"/>
      <c r="K961" s="150"/>
    </row>
    <row r="962" spans="2:19" ht="12.75">
      <c r="B962" s="108" t="s">
        <v>189</v>
      </c>
      <c r="C962" s="198"/>
      <c r="D962" s="88"/>
      <c r="E962" s="88"/>
      <c r="F962" s="88"/>
      <c r="G962" s="88"/>
      <c r="H962" s="198"/>
      <c r="I962" s="92"/>
      <c r="J962" s="92"/>
      <c r="K962" s="92"/>
      <c r="S962" s="174"/>
    </row>
    <row r="963" spans="2:19" ht="12.75">
      <c r="B963" s="108"/>
      <c r="C963" s="198"/>
      <c r="D963" s="88"/>
      <c r="E963" s="88"/>
      <c r="F963" s="88"/>
      <c r="G963" s="88"/>
      <c r="H963" s="198"/>
      <c r="I963" s="92"/>
      <c r="J963" s="92"/>
      <c r="K963" s="92"/>
      <c r="S963" s="174"/>
    </row>
    <row r="964" spans="2:19" ht="12.75">
      <c r="B964" s="108"/>
      <c r="C964" s="198"/>
      <c r="D964" s="88"/>
      <c r="E964" s="88"/>
      <c r="F964" s="88"/>
      <c r="G964" s="88"/>
      <c r="H964" s="198"/>
      <c r="I964" s="92"/>
      <c r="J964" s="92"/>
      <c r="K964" s="92"/>
      <c r="S964" s="174"/>
    </row>
    <row r="965" spans="1:20" ht="12.75">
      <c r="A965" s="88" t="s">
        <v>405</v>
      </c>
      <c r="B965" s="2" t="str">
        <f>$B$1</f>
        <v>DISTRICT SCHOOL BOARD OF OKEECHOBEE COUNTY</v>
      </c>
      <c r="E965" s="8"/>
      <c r="F965" s="14"/>
      <c r="G965" s="14"/>
      <c r="H965" s="14"/>
      <c r="J965" s="3"/>
      <c r="N965" s="14" t="s">
        <v>406</v>
      </c>
      <c r="T965" s="177"/>
    </row>
    <row r="966" spans="2:14" ht="12.75">
      <c r="B966" s="2" t="s">
        <v>407</v>
      </c>
      <c r="E966" s="14"/>
      <c r="F966" s="51"/>
      <c r="G966" s="14"/>
      <c r="I966" s="14"/>
      <c r="J966" s="3"/>
      <c r="N966" s="14" t="s">
        <v>408</v>
      </c>
    </row>
    <row r="967" spans="2:14" ht="12.75">
      <c r="B967" s="52" t="str">
        <f>B4</f>
        <v>For the Fiscal Year Ended June 30, 2022</v>
      </c>
      <c r="C967" s="3"/>
      <c r="D967" s="3"/>
      <c r="G967" s="14"/>
      <c r="I967" s="14"/>
      <c r="K967" s="199"/>
      <c r="N967" s="93" t="s">
        <v>409</v>
      </c>
    </row>
    <row r="968" spans="1:18" ht="27.75" customHeight="1">
      <c r="A968" s="174"/>
      <c r="B968" s="429" t="s">
        <v>229</v>
      </c>
      <c r="C968" s="423" t="s">
        <v>12</v>
      </c>
      <c r="D968" s="200" t="s">
        <v>410</v>
      </c>
      <c r="E968" s="200" t="s">
        <v>411</v>
      </c>
      <c r="F968" s="200" t="s">
        <v>412</v>
      </c>
      <c r="G968" s="200" t="s">
        <v>413</v>
      </c>
      <c r="H968" s="200" t="s">
        <v>357</v>
      </c>
      <c r="I968" s="200" t="s">
        <v>414</v>
      </c>
      <c r="J968" s="200" t="s">
        <v>415</v>
      </c>
      <c r="K968" s="200" t="s">
        <v>416</v>
      </c>
      <c r="L968" s="200" t="s">
        <v>417</v>
      </c>
      <c r="M968" s="200" t="s">
        <v>418</v>
      </c>
      <c r="N968" s="423" t="s">
        <v>310</v>
      </c>
      <c r="O968" s="174"/>
      <c r="P968" s="174"/>
      <c r="Q968" s="174"/>
      <c r="R968" s="174"/>
    </row>
    <row r="969" spans="2:14" ht="13.5" customHeight="1">
      <c r="B969" s="430"/>
      <c r="C969" s="423"/>
      <c r="D969" s="201">
        <v>310</v>
      </c>
      <c r="E969" s="202">
        <v>320</v>
      </c>
      <c r="F969" s="202">
        <v>330</v>
      </c>
      <c r="G969" s="202">
        <v>340</v>
      </c>
      <c r="H969" s="202">
        <v>350</v>
      </c>
      <c r="I969" s="202">
        <v>360</v>
      </c>
      <c r="J969" s="202">
        <v>370</v>
      </c>
      <c r="K969" s="202">
        <v>380</v>
      </c>
      <c r="L969" s="202">
        <v>390</v>
      </c>
      <c r="M969" s="202">
        <v>399</v>
      </c>
      <c r="N969" s="423"/>
    </row>
    <row r="970" spans="2:14" ht="14.25" customHeight="1">
      <c r="B970" s="21" t="s">
        <v>367</v>
      </c>
      <c r="C970" s="76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</row>
    <row r="971" spans="2:14" ht="18.75" customHeight="1">
      <c r="B971" s="24" t="s">
        <v>20</v>
      </c>
      <c r="C971" s="75">
        <v>3199</v>
      </c>
      <c r="D971" s="147"/>
      <c r="E971" s="147"/>
      <c r="F971" s="147"/>
      <c r="G971" s="147"/>
      <c r="H971" s="147"/>
      <c r="I971" s="147"/>
      <c r="J971" s="81"/>
      <c r="K971" s="81"/>
      <c r="L971" s="81"/>
      <c r="M971" s="81"/>
      <c r="N971" s="106">
        <f>ROUND(SUM(D971:M971),2)</f>
        <v>0</v>
      </c>
    </row>
    <row r="972" spans="2:14" ht="18.75" customHeight="1">
      <c r="B972" s="168" t="s">
        <v>32</v>
      </c>
      <c r="C972" s="76">
        <v>3299</v>
      </c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86">
        <f>ROUND(SUM(D972:M972),2)</f>
        <v>0</v>
      </c>
    </row>
    <row r="973" spans="2:14" ht="14.25" customHeight="1">
      <c r="B973" s="82" t="s">
        <v>36</v>
      </c>
      <c r="C973" s="43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106"/>
    </row>
    <row r="974" spans="2:14" ht="18.75" customHeight="1">
      <c r="B974" s="60" t="s">
        <v>419</v>
      </c>
      <c r="C974" s="25">
        <v>3321</v>
      </c>
      <c r="D974" s="26"/>
      <c r="E974" s="26"/>
      <c r="F974" s="26"/>
      <c r="G974" s="26"/>
      <c r="H974" s="26"/>
      <c r="I974" s="26">
        <v>224156.45</v>
      </c>
      <c r="J974" s="26"/>
      <c r="K974" s="26"/>
      <c r="L974" s="26"/>
      <c r="M974" s="26"/>
      <c r="N974" s="114">
        <f aca="true" t="shared" si="34" ref="N974:N984">ROUND(SUM(D974:M974),2)</f>
        <v>224156.45</v>
      </c>
    </row>
    <row r="975" spans="2:14" ht="18.75" customHeight="1">
      <c r="B975" s="24" t="s">
        <v>420</v>
      </c>
      <c r="C975" s="75">
        <v>3325</v>
      </c>
      <c r="D975" s="26"/>
      <c r="E975" s="26"/>
      <c r="F975" s="26"/>
      <c r="G975" s="26"/>
      <c r="H975" s="26"/>
      <c r="I975" s="26">
        <v>1618.85</v>
      </c>
      <c r="J975" s="26"/>
      <c r="K975" s="26"/>
      <c r="L975" s="26"/>
      <c r="M975" s="26"/>
      <c r="N975" s="114">
        <f t="shared" si="34"/>
        <v>1618.85</v>
      </c>
    </row>
    <row r="976" spans="2:14" ht="18.75" customHeight="1">
      <c r="B976" s="24" t="s">
        <v>52</v>
      </c>
      <c r="C976" s="75">
        <v>3341</v>
      </c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114">
        <f t="shared" si="34"/>
        <v>0</v>
      </c>
    </row>
    <row r="977" spans="2:14" ht="18.75" customHeight="1">
      <c r="B977" s="24" t="s">
        <v>76</v>
      </c>
      <c r="C977" s="75">
        <v>3380</v>
      </c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114">
        <f t="shared" si="34"/>
        <v>0</v>
      </c>
    </row>
    <row r="978" spans="2:14" ht="18.75" customHeight="1">
      <c r="B978" s="24" t="s">
        <v>421</v>
      </c>
      <c r="C978" s="75">
        <v>3391</v>
      </c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114">
        <f t="shared" si="34"/>
        <v>0</v>
      </c>
    </row>
    <row r="979" spans="2:14" ht="18.75" customHeight="1">
      <c r="B979" s="24" t="s">
        <v>422</v>
      </c>
      <c r="C979" s="75">
        <v>3392</v>
      </c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114">
        <f t="shared" si="34"/>
        <v>0</v>
      </c>
    </row>
    <row r="980" spans="2:14" ht="18.75" customHeight="1">
      <c r="B980" s="100" t="s">
        <v>423</v>
      </c>
      <c r="C980" s="103">
        <v>3395</v>
      </c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114">
        <f t="shared" si="34"/>
        <v>0</v>
      </c>
    </row>
    <row r="981" spans="2:14" ht="18.75" customHeight="1">
      <c r="B981" s="100" t="s">
        <v>424</v>
      </c>
      <c r="C981" s="103">
        <v>3396</v>
      </c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114">
        <f t="shared" si="34"/>
        <v>0</v>
      </c>
    </row>
    <row r="982" spans="2:14" ht="18.75" customHeight="1">
      <c r="B982" s="100" t="s">
        <v>425</v>
      </c>
      <c r="C982" s="103">
        <v>3397</v>
      </c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114">
        <f t="shared" si="34"/>
        <v>0</v>
      </c>
    </row>
    <row r="983" spans="2:14" ht="18.75" customHeight="1">
      <c r="B983" s="100" t="s">
        <v>78</v>
      </c>
      <c r="C983" s="103">
        <v>3399</v>
      </c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114">
        <f t="shared" si="34"/>
        <v>0</v>
      </c>
    </row>
    <row r="984" spans="2:14" ht="18.75" customHeight="1">
      <c r="B984" s="24" t="s">
        <v>370</v>
      </c>
      <c r="C984" s="77">
        <v>3300</v>
      </c>
      <c r="D984" s="28">
        <f aca="true" t="shared" si="35" ref="D984:M984">ROUND(SUM(D974:D983),2)</f>
        <v>0</v>
      </c>
      <c r="E984" s="66">
        <f t="shared" si="35"/>
        <v>0</v>
      </c>
      <c r="F984" s="66">
        <f t="shared" si="35"/>
        <v>0</v>
      </c>
      <c r="G984" s="66">
        <f t="shared" si="35"/>
        <v>0</v>
      </c>
      <c r="H984" s="66">
        <f t="shared" si="35"/>
        <v>0</v>
      </c>
      <c r="I984" s="66">
        <f t="shared" si="35"/>
        <v>225775.3</v>
      </c>
      <c r="J984" s="66">
        <f t="shared" si="35"/>
        <v>0</v>
      </c>
      <c r="K984" s="66">
        <f t="shared" si="35"/>
        <v>0</v>
      </c>
      <c r="L984" s="66">
        <f t="shared" si="35"/>
        <v>0</v>
      </c>
      <c r="M984" s="66">
        <f t="shared" si="35"/>
        <v>0</v>
      </c>
      <c r="N984" s="166">
        <f t="shared" si="34"/>
        <v>225775.3</v>
      </c>
    </row>
    <row r="985" spans="2:14" ht="14.25" customHeight="1">
      <c r="B985" s="56" t="s">
        <v>82</v>
      </c>
      <c r="C985" s="203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106"/>
    </row>
    <row r="986" spans="2:14" ht="18.75" customHeight="1">
      <c r="B986" s="24" t="s">
        <v>426</v>
      </c>
      <c r="C986" s="75">
        <v>3413</v>
      </c>
      <c r="D986" s="204"/>
      <c r="E986" s="204"/>
      <c r="F986" s="204"/>
      <c r="G986" s="204"/>
      <c r="H986" s="204"/>
      <c r="I986" s="204"/>
      <c r="J986" s="26">
        <v>5345073.93</v>
      </c>
      <c r="K986" s="26"/>
      <c r="L986" s="204"/>
      <c r="M986" s="204"/>
      <c r="N986" s="114">
        <f aca="true" t="shared" si="36" ref="N986:N1000">ROUND(SUM(D986:M986),2)</f>
        <v>5345073.93</v>
      </c>
    </row>
    <row r="987" spans="2:14" ht="18.75" customHeight="1">
      <c r="B987" s="24" t="s">
        <v>372</v>
      </c>
      <c r="C987" s="75">
        <v>3418</v>
      </c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114">
        <f t="shared" si="36"/>
        <v>0</v>
      </c>
    </row>
    <row r="988" spans="2:14" ht="18.75" customHeight="1">
      <c r="B988" s="24" t="s">
        <v>373</v>
      </c>
      <c r="C988" s="75">
        <v>3419</v>
      </c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114">
        <f t="shared" si="36"/>
        <v>0</v>
      </c>
    </row>
    <row r="989" spans="2:14" ht="18.75" customHeight="1">
      <c r="B989" s="24" t="s">
        <v>86</v>
      </c>
      <c r="C989" s="75">
        <v>3421</v>
      </c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114">
        <f t="shared" si="36"/>
        <v>0</v>
      </c>
    </row>
    <row r="990" spans="2:14" ht="18.75" customHeight="1">
      <c r="B990" s="100" t="s">
        <v>88</v>
      </c>
      <c r="C990" s="103">
        <v>3422</v>
      </c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114">
        <f t="shared" si="36"/>
        <v>0</v>
      </c>
    </row>
    <row r="991" spans="2:14" ht="18.75" customHeight="1">
      <c r="B991" s="100" t="s">
        <v>90</v>
      </c>
      <c r="C991" s="103">
        <v>3423</v>
      </c>
      <c r="D991" s="26"/>
      <c r="E991" s="26"/>
      <c r="F991" s="26"/>
      <c r="G991" s="26"/>
      <c r="H991" s="26"/>
      <c r="I991" s="26"/>
      <c r="J991" s="26">
        <v>26444.65</v>
      </c>
      <c r="K991" s="26"/>
      <c r="L991" s="26"/>
      <c r="M991" s="26"/>
      <c r="N991" s="114">
        <f t="shared" si="36"/>
        <v>26444.65</v>
      </c>
    </row>
    <row r="992" spans="2:14" ht="18.75" customHeight="1">
      <c r="B992" s="24" t="s">
        <v>96</v>
      </c>
      <c r="C992" s="75">
        <v>3431</v>
      </c>
      <c r="D992" s="26"/>
      <c r="E992" s="26"/>
      <c r="F992" s="26"/>
      <c r="G992" s="26"/>
      <c r="H992" s="26"/>
      <c r="I992" s="26">
        <v>1095.3</v>
      </c>
      <c r="J992" s="26">
        <v>41573.92</v>
      </c>
      <c r="K992" s="26"/>
      <c r="L992" s="26">
        <v>2593.38</v>
      </c>
      <c r="M992" s="26"/>
      <c r="N992" s="114">
        <f t="shared" si="36"/>
        <v>45262.6</v>
      </c>
    </row>
    <row r="993" spans="2:14" ht="18.75" customHeight="1">
      <c r="B993" s="24" t="s">
        <v>98</v>
      </c>
      <c r="C993" s="75">
        <v>3432</v>
      </c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114">
        <f t="shared" si="36"/>
        <v>0</v>
      </c>
    </row>
    <row r="994" spans="2:14" ht="18.75" customHeight="1">
      <c r="B994" s="24" t="s">
        <v>100</v>
      </c>
      <c r="C994" s="75">
        <v>3433</v>
      </c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114">
        <f t="shared" si="36"/>
        <v>0</v>
      </c>
    </row>
    <row r="995" spans="2:14" ht="18.75" customHeight="1">
      <c r="B995" s="24" t="s">
        <v>102</v>
      </c>
      <c r="C995" s="75">
        <v>3440</v>
      </c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114">
        <f t="shared" si="36"/>
        <v>0</v>
      </c>
    </row>
    <row r="996" spans="2:14" ht="18.75" customHeight="1">
      <c r="B996" s="24" t="s">
        <v>143</v>
      </c>
      <c r="C996" s="75">
        <v>3495</v>
      </c>
      <c r="D996" s="26"/>
      <c r="E996" s="26"/>
      <c r="F996" s="26"/>
      <c r="G996" s="26"/>
      <c r="H996" s="26"/>
      <c r="I996" s="26"/>
      <c r="J996" s="26"/>
      <c r="K996" s="26"/>
      <c r="L996" s="26">
        <v>25055.36</v>
      </c>
      <c r="M996" s="26"/>
      <c r="N996" s="114">
        <f t="shared" si="36"/>
        <v>25055.36</v>
      </c>
    </row>
    <row r="997" spans="2:14" ht="18.75" customHeight="1">
      <c r="B997" s="24" t="s">
        <v>374</v>
      </c>
      <c r="C997" s="75">
        <v>3496</v>
      </c>
      <c r="D997" s="204"/>
      <c r="E997" s="204"/>
      <c r="F997" s="204"/>
      <c r="G997" s="204"/>
      <c r="H997" s="204"/>
      <c r="I997" s="204"/>
      <c r="J997" s="204"/>
      <c r="K997" s="204"/>
      <c r="L997" s="26"/>
      <c r="M997" s="204"/>
      <c r="N997" s="114">
        <f t="shared" si="36"/>
        <v>0</v>
      </c>
    </row>
    <row r="998" spans="2:14" ht="18.75" customHeight="1">
      <c r="B998" s="100" t="s">
        <v>144</v>
      </c>
      <c r="C998" s="103">
        <v>3497</v>
      </c>
      <c r="D998" s="26"/>
      <c r="E998" s="35"/>
      <c r="F998" s="35"/>
      <c r="G998" s="35"/>
      <c r="H998" s="35"/>
      <c r="I998" s="35"/>
      <c r="J998" s="35"/>
      <c r="K998" s="35"/>
      <c r="L998" s="35"/>
      <c r="M998" s="35"/>
      <c r="N998" s="114">
        <f t="shared" si="36"/>
        <v>0</v>
      </c>
    </row>
    <row r="999" spans="2:14" ht="18.75" customHeight="1">
      <c r="B999" s="24" t="s">
        <v>375</v>
      </c>
      <c r="C999" s="77">
        <v>3400</v>
      </c>
      <c r="D999" s="28">
        <f aca="true" t="shared" si="37" ref="D999:I999">ROUND(SUM(D986:D998),2)</f>
        <v>0</v>
      </c>
      <c r="E999" s="66">
        <f t="shared" si="37"/>
        <v>0</v>
      </c>
      <c r="F999" s="66">
        <f t="shared" si="37"/>
        <v>0</v>
      </c>
      <c r="G999" s="66">
        <f t="shared" si="37"/>
        <v>0</v>
      </c>
      <c r="H999" s="66">
        <f t="shared" si="37"/>
        <v>0</v>
      </c>
      <c r="I999" s="66">
        <f t="shared" si="37"/>
        <v>1095.3</v>
      </c>
      <c r="J999" s="66">
        <f>ROUND(SUM(J986:J998),2)</f>
        <v>5413092.5</v>
      </c>
      <c r="K999" s="66">
        <f>ROUND(SUM(K986:K998),2)</f>
        <v>0</v>
      </c>
      <c r="L999" s="66">
        <f>ROUND(SUM(L986:L998),2)</f>
        <v>27648.74</v>
      </c>
      <c r="M999" s="66">
        <f>ROUND(SUM(M986:M998),2)</f>
        <v>0</v>
      </c>
      <c r="N999" s="166">
        <f t="shared" si="36"/>
        <v>5441836.54</v>
      </c>
    </row>
    <row r="1000" spans="2:14" ht="18.75" customHeight="1">
      <c r="B1000" s="46" t="s">
        <v>148</v>
      </c>
      <c r="C1000" s="77">
        <v>3000</v>
      </c>
      <c r="D1000" s="28">
        <f aca="true" t="shared" si="38" ref="D1000:M1000">ROUND(SUM(D971:D972)+D984+D999,2)</f>
        <v>0</v>
      </c>
      <c r="E1000" s="66">
        <f t="shared" si="38"/>
        <v>0</v>
      </c>
      <c r="F1000" s="66">
        <f t="shared" si="38"/>
        <v>0</v>
      </c>
      <c r="G1000" s="66">
        <f t="shared" si="38"/>
        <v>0</v>
      </c>
      <c r="H1000" s="66">
        <f t="shared" si="38"/>
        <v>0</v>
      </c>
      <c r="I1000" s="66">
        <f t="shared" si="38"/>
        <v>226870.6</v>
      </c>
      <c r="J1000" s="66">
        <f t="shared" si="38"/>
        <v>5413092.5</v>
      </c>
      <c r="K1000" s="66">
        <f t="shared" si="38"/>
        <v>0</v>
      </c>
      <c r="L1000" s="66">
        <f t="shared" si="38"/>
        <v>27648.74</v>
      </c>
      <c r="M1000" s="66">
        <f t="shared" si="38"/>
        <v>0</v>
      </c>
      <c r="N1000" s="166">
        <f t="shared" si="36"/>
        <v>5667611.84</v>
      </c>
    </row>
    <row r="1001" spans="2:14" ht="15" customHeight="1">
      <c r="B1001" s="205" t="s">
        <v>153</v>
      </c>
      <c r="C1001" s="43"/>
      <c r="D1001" s="63"/>
      <c r="E1001" s="63"/>
      <c r="F1001" s="63"/>
      <c r="G1001" s="63"/>
      <c r="H1001" s="63"/>
      <c r="I1001" s="63"/>
      <c r="J1001" s="63"/>
      <c r="K1001" s="63"/>
      <c r="L1001" s="63"/>
      <c r="M1001" s="63"/>
      <c r="N1001" s="137"/>
    </row>
    <row r="1002" spans="2:14" ht="14.25" customHeight="1">
      <c r="B1002" s="21" t="s">
        <v>427</v>
      </c>
      <c r="C1002" s="29"/>
      <c r="D1002" s="206"/>
      <c r="E1002" s="206"/>
      <c r="F1002" s="206"/>
      <c r="G1002" s="206"/>
      <c r="H1002" s="206"/>
      <c r="I1002" s="206"/>
      <c r="J1002" s="206"/>
      <c r="K1002" s="206"/>
      <c r="L1002" s="206"/>
      <c r="M1002" s="206"/>
      <c r="N1002" s="146"/>
    </row>
    <row r="1003" spans="2:14" ht="18.75" customHeight="1">
      <c r="B1003" s="24" t="s">
        <v>428</v>
      </c>
      <c r="C1003" s="25">
        <v>610</v>
      </c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114">
        <f aca="true" t="shared" si="39" ref="N1003:N1013">ROUND(SUM(D1003:M1003),2)</f>
        <v>0</v>
      </c>
    </row>
    <row r="1004" spans="2:14" ht="18.75" customHeight="1">
      <c r="B1004" s="24" t="s">
        <v>429</v>
      </c>
      <c r="C1004" s="75">
        <v>620</v>
      </c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114">
        <f t="shared" si="39"/>
        <v>0</v>
      </c>
    </row>
    <row r="1005" spans="2:14" ht="20.25" customHeight="1">
      <c r="B1005" s="24" t="s">
        <v>430</v>
      </c>
      <c r="C1005" s="75">
        <v>630</v>
      </c>
      <c r="D1005" s="45"/>
      <c r="E1005" s="26"/>
      <c r="F1005" s="26"/>
      <c r="G1005" s="26"/>
      <c r="H1005" s="26"/>
      <c r="I1005" s="26"/>
      <c r="J1005" s="26"/>
      <c r="K1005" s="26"/>
      <c r="L1005" s="26"/>
      <c r="M1005" s="26"/>
      <c r="N1005" s="114">
        <f t="shared" si="39"/>
        <v>0</v>
      </c>
    </row>
    <row r="1006" spans="2:14" ht="18.75" customHeight="1">
      <c r="B1006" s="24" t="s">
        <v>431</v>
      </c>
      <c r="C1006" s="75">
        <v>640</v>
      </c>
      <c r="D1006" s="26"/>
      <c r="E1006" s="26"/>
      <c r="F1006" s="26"/>
      <c r="G1006" s="26"/>
      <c r="H1006" s="26"/>
      <c r="I1006" s="26"/>
      <c r="J1006" s="26">
        <v>1026331.06</v>
      </c>
      <c r="K1006" s="26"/>
      <c r="L1006" s="26"/>
      <c r="M1006" s="26"/>
      <c r="N1006" s="114">
        <f t="shared" si="39"/>
        <v>1026331.06</v>
      </c>
    </row>
    <row r="1007" spans="2:14" ht="18.75" customHeight="1">
      <c r="B1007" s="24" t="s">
        <v>432</v>
      </c>
      <c r="C1007" s="75">
        <v>650</v>
      </c>
      <c r="D1007" s="45"/>
      <c r="E1007" s="26"/>
      <c r="F1007" s="26"/>
      <c r="G1007" s="26"/>
      <c r="H1007" s="26"/>
      <c r="I1007" s="26"/>
      <c r="J1007" s="26">
        <v>17051</v>
      </c>
      <c r="K1007" s="26"/>
      <c r="L1007" s="26"/>
      <c r="M1007" s="26"/>
      <c r="N1007" s="114">
        <f t="shared" si="39"/>
        <v>17051</v>
      </c>
    </row>
    <row r="1008" spans="2:14" ht="18.75" customHeight="1">
      <c r="B1008" s="24" t="s">
        <v>433</v>
      </c>
      <c r="C1008" s="75">
        <v>660</v>
      </c>
      <c r="D1008" s="26"/>
      <c r="E1008" s="26"/>
      <c r="F1008" s="26"/>
      <c r="G1008" s="26"/>
      <c r="H1008" s="26"/>
      <c r="I1008" s="26"/>
      <c r="J1008" s="26">
        <v>78036.64</v>
      </c>
      <c r="K1008" s="26"/>
      <c r="L1008" s="26"/>
      <c r="M1008" s="26"/>
      <c r="N1008" s="114">
        <f t="shared" si="39"/>
        <v>78036.64</v>
      </c>
    </row>
    <row r="1009" spans="2:14" ht="18.75" customHeight="1">
      <c r="B1009" s="24" t="s">
        <v>434</v>
      </c>
      <c r="C1009" s="75">
        <v>670</v>
      </c>
      <c r="D1009" s="45"/>
      <c r="E1009" s="26"/>
      <c r="F1009" s="26"/>
      <c r="G1009" s="26"/>
      <c r="H1009" s="26"/>
      <c r="I1009" s="26"/>
      <c r="J1009" s="26"/>
      <c r="K1009" s="26"/>
      <c r="L1009" s="26"/>
      <c r="M1009" s="26"/>
      <c r="N1009" s="114">
        <f t="shared" si="39"/>
        <v>0</v>
      </c>
    </row>
    <row r="1010" spans="2:14" ht="18.75" customHeight="1">
      <c r="B1010" s="24" t="s">
        <v>435</v>
      </c>
      <c r="C1010" s="75">
        <v>680</v>
      </c>
      <c r="D1010" s="26"/>
      <c r="E1010" s="26"/>
      <c r="F1010" s="26"/>
      <c r="G1010" s="26"/>
      <c r="H1010" s="26"/>
      <c r="I1010" s="26"/>
      <c r="J1010" s="26">
        <v>2170983.26</v>
      </c>
      <c r="K1010" s="26"/>
      <c r="L1010" s="26">
        <v>24654</v>
      </c>
      <c r="M1010" s="26"/>
      <c r="N1010" s="114">
        <f t="shared" si="39"/>
        <v>2195637.26</v>
      </c>
    </row>
    <row r="1011" spans="2:14" ht="18.75" customHeight="1">
      <c r="B1011" s="24" t="s">
        <v>436</v>
      </c>
      <c r="C1011" s="75">
        <v>690</v>
      </c>
      <c r="D1011" s="45"/>
      <c r="E1011" s="26"/>
      <c r="F1011" s="26"/>
      <c r="G1011" s="26"/>
      <c r="H1011" s="26"/>
      <c r="I1011" s="26"/>
      <c r="J1011" s="26"/>
      <c r="K1011" s="26"/>
      <c r="L1011" s="26"/>
      <c r="M1011" s="26"/>
      <c r="N1011" s="114">
        <f t="shared" si="39"/>
        <v>0</v>
      </c>
    </row>
    <row r="1012" spans="2:14" ht="18.75" customHeight="1">
      <c r="B1012" s="85" t="s">
        <v>437</v>
      </c>
      <c r="C1012" s="207">
        <v>793</v>
      </c>
      <c r="D1012" s="204"/>
      <c r="E1012" s="204"/>
      <c r="F1012" s="204"/>
      <c r="G1012" s="204"/>
      <c r="H1012" s="204"/>
      <c r="I1012" s="204"/>
      <c r="J1012" s="208"/>
      <c r="K1012" s="204"/>
      <c r="L1012" s="204"/>
      <c r="M1012" s="204"/>
      <c r="N1012" s="114">
        <f t="shared" si="39"/>
        <v>0</v>
      </c>
    </row>
    <row r="1013" spans="2:14" ht="18.75" customHeight="1">
      <c r="B1013" s="85" t="s">
        <v>438</v>
      </c>
      <c r="C1013" s="207">
        <v>795</v>
      </c>
      <c r="D1013" s="204"/>
      <c r="E1013" s="204"/>
      <c r="F1013" s="204"/>
      <c r="G1013" s="204"/>
      <c r="H1013" s="204"/>
      <c r="I1013" s="204"/>
      <c r="J1013" s="204"/>
      <c r="K1013" s="204"/>
      <c r="L1013" s="34"/>
      <c r="M1013" s="204"/>
      <c r="N1013" s="114">
        <f t="shared" si="39"/>
        <v>0</v>
      </c>
    </row>
    <row r="1014" spans="2:14" ht="14.25" customHeight="1">
      <c r="B1014" s="21" t="s">
        <v>184</v>
      </c>
      <c r="C1014" s="76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106"/>
    </row>
    <row r="1015" spans="2:14" ht="18.75" customHeight="1">
      <c r="B1015" s="24" t="s">
        <v>185</v>
      </c>
      <c r="C1015" s="75">
        <v>710</v>
      </c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114">
        <f aca="true" t="shared" si="40" ref="N1015:N1020">ROUND(SUM(D1015:M1015),2)</f>
        <v>0</v>
      </c>
    </row>
    <row r="1016" spans="2:14" ht="18.75" customHeight="1">
      <c r="B1016" s="24" t="s">
        <v>377</v>
      </c>
      <c r="C1016" s="75">
        <v>720</v>
      </c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114">
        <f t="shared" si="40"/>
        <v>0</v>
      </c>
    </row>
    <row r="1017" spans="2:14" ht="18.75" customHeight="1">
      <c r="B1017" s="24" t="s">
        <v>378</v>
      </c>
      <c r="C1017" s="75">
        <v>730</v>
      </c>
      <c r="D1017" s="26"/>
      <c r="E1017" s="26"/>
      <c r="F1017" s="26"/>
      <c r="G1017" s="26"/>
      <c r="H1017" s="26"/>
      <c r="I1017" s="26">
        <v>257.33</v>
      </c>
      <c r="J1017" s="26"/>
      <c r="K1017" s="26"/>
      <c r="L1017" s="26"/>
      <c r="M1017" s="26"/>
      <c r="N1017" s="114">
        <f t="shared" si="40"/>
        <v>257.33</v>
      </c>
    </row>
    <row r="1018" spans="2:14" ht="18.75" customHeight="1">
      <c r="B1018" s="100" t="s">
        <v>379</v>
      </c>
      <c r="C1018" s="103">
        <v>791</v>
      </c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114">
        <f t="shared" si="40"/>
        <v>0</v>
      </c>
    </row>
    <row r="1019" spans="2:14" ht="18.75" customHeight="1">
      <c r="B1019" s="46" t="s">
        <v>187</v>
      </c>
      <c r="C1019" s="77"/>
      <c r="D1019" s="28">
        <f aca="true" t="shared" si="41" ref="D1019:I1019">ROUND(SUM(D1003:D1018),2)</f>
        <v>0</v>
      </c>
      <c r="E1019" s="66">
        <f t="shared" si="41"/>
        <v>0</v>
      </c>
      <c r="F1019" s="66">
        <f t="shared" si="41"/>
        <v>0</v>
      </c>
      <c r="G1019" s="66">
        <f t="shared" si="41"/>
        <v>0</v>
      </c>
      <c r="H1019" s="66">
        <f t="shared" si="41"/>
        <v>0</v>
      </c>
      <c r="I1019" s="66">
        <f t="shared" si="41"/>
        <v>257.33</v>
      </c>
      <c r="J1019" s="66">
        <f>ROUND(SUM(J1003:J1018),2)</f>
        <v>3292401.96</v>
      </c>
      <c r="K1019" s="66">
        <f>ROUND(SUM(K1003:K1018),2)</f>
        <v>0</v>
      </c>
      <c r="L1019" s="66">
        <f>ROUND(SUM(L1003:L1018),2)</f>
        <v>24654</v>
      </c>
      <c r="M1019" s="66">
        <f>ROUND(SUM(M1003:M1018),2)</f>
        <v>0</v>
      </c>
      <c r="N1019" s="166">
        <f t="shared" si="40"/>
        <v>3317313.29</v>
      </c>
    </row>
    <row r="1020" spans="2:14" ht="18.75" customHeight="1">
      <c r="B1020" s="46" t="s">
        <v>188</v>
      </c>
      <c r="C1020" s="77"/>
      <c r="D1020" s="28">
        <f aca="true" t="shared" si="42" ref="D1020:I1020">ROUND(D1000-D1019,2)</f>
        <v>0</v>
      </c>
      <c r="E1020" s="66">
        <f t="shared" si="42"/>
        <v>0</v>
      </c>
      <c r="F1020" s="66">
        <f t="shared" si="42"/>
        <v>0</v>
      </c>
      <c r="G1020" s="66">
        <f t="shared" si="42"/>
        <v>0</v>
      </c>
      <c r="H1020" s="66">
        <f t="shared" si="42"/>
        <v>0</v>
      </c>
      <c r="I1020" s="28">
        <f t="shared" si="42"/>
        <v>226613.27</v>
      </c>
      <c r="J1020" s="66">
        <f>ROUND(J1000-J1019,2)</f>
        <v>2120690.54</v>
      </c>
      <c r="K1020" s="66">
        <f>ROUND(K1000-K1019,2)</f>
        <v>0</v>
      </c>
      <c r="L1020" s="66">
        <f>ROUND(L1000-L1019,2)</f>
        <v>2994.74</v>
      </c>
      <c r="M1020" s="66">
        <f>ROUND(M1000-M1019,2)</f>
        <v>0</v>
      </c>
      <c r="N1020" s="166">
        <f t="shared" si="40"/>
        <v>2350298.55</v>
      </c>
    </row>
    <row r="1021" spans="2:13" ht="12.75">
      <c r="B1021" s="37"/>
      <c r="C1021" s="209"/>
      <c r="D1021" s="50"/>
      <c r="E1021" s="50"/>
      <c r="F1021" s="50"/>
      <c r="G1021" s="50"/>
      <c r="H1021" s="50"/>
      <c r="J1021" s="50"/>
      <c r="K1021" s="50"/>
      <c r="L1021" s="50"/>
      <c r="M1021" s="50"/>
    </row>
    <row r="1022" spans="2:19" ht="12.75">
      <c r="B1022" s="51" t="s">
        <v>149</v>
      </c>
      <c r="C1022" s="209"/>
      <c r="D1022" s="50"/>
      <c r="E1022" s="50"/>
      <c r="F1022" s="50"/>
      <c r="G1022" s="50"/>
      <c r="H1022" s="50"/>
      <c r="J1022" s="50"/>
      <c r="K1022" s="50"/>
      <c r="L1022" s="50"/>
      <c r="M1022" s="50"/>
      <c r="S1022" s="174"/>
    </row>
    <row r="1023" spans="3:7" ht="12.75">
      <c r="C1023" s="3"/>
      <c r="D1023" s="3"/>
      <c r="E1023" s="51"/>
      <c r="F1023" s="51"/>
      <c r="G1023" s="51"/>
    </row>
    <row r="1024" spans="1:20" s="174" customFormat="1" ht="12.75">
      <c r="A1024" s="88"/>
      <c r="B1024" s="1"/>
      <c r="C1024" s="3"/>
      <c r="D1024" s="3"/>
      <c r="E1024" s="51"/>
      <c r="F1024" s="51"/>
      <c r="G1024" s="5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7"/>
    </row>
    <row r="1025" spans="1:20" ht="12.75">
      <c r="A1025" s="88" t="s">
        <v>439</v>
      </c>
      <c r="B1025" s="2" t="str">
        <f>$B$1</f>
        <v>DISTRICT SCHOOL BOARD OF OKEECHOBEE COUNTY</v>
      </c>
      <c r="C1025" s="3"/>
      <c r="D1025" s="3"/>
      <c r="E1025" s="8"/>
      <c r="F1025" s="14"/>
      <c r="G1025" s="14"/>
      <c r="H1025" s="14"/>
      <c r="N1025" s="14" t="s">
        <v>406</v>
      </c>
      <c r="T1025" s="177"/>
    </row>
    <row r="1026" spans="2:14" ht="12.75">
      <c r="B1026" s="2" t="s">
        <v>440</v>
      </c>
      <c r="C1026" s="3"/>
      <c r="D1026" s="3"/>
      <c r="E1026" s="14"/>
      <c r="F1026" s="51"/>
      <c r="G1026" s="14"/>
      <c r="I1026" s="14"/>
      <c r="L1026" s="14"/>
      <c r="M1026" s="51"/>
      <c r="N1026" s="14" t="s">
        <v>441</v>
      </c>
    </row>
    <row r="1027" spans="2:14" ht="12.75">
      <c r="B1027" s="52" t="str">
        <f>B4</f>
        <v>For the Fiscal Year Ended June 30, 2022</v>
      </c>
      <c r="C1027" s="3"/>
      <c r="D1027" s="3"/>
      <c r="G1027" s="14"/>
      <c r="I1027" s="14"/>
      <c r="N1027" s="93" t="s">
        <v>409</v>
      </c>
    </row>
    <row r="1028" spans="1:18" ht="25.5">
      <c r="A1028" s="174"/>
      <c r="B1028" s="429" t="s">
        <v>380</v>
      </c>
      <c r="C1028" s="423" t="s">
        <v>12</v>
      </c>
      <c r="D1028" s="200" t="s">
        <v>442</v>
      </c>
      <c r="E1028" s="200" t="s">
        <v>411</v>
      </c>
      <c r="F1028" s="200" t="s">
        <v>412</v>
      </c>
      <c r="G1028" s="200" t="s">
        <v>413</v>
      </c>
      <c r="H1028" s="200" t="s">
        <v>357</v>
      </c>
      <c r="I1028" s="200" t="s">
        <v>414</v>
      </c>
      <c r="J1028" s="200" t="s">
        <v>415</v>
      </c>
      <c r="K1028" s="200" t="s">
        <v>416</v>
      </c>
      <c r="L1028" s="200" t="s">
        <v>417</v>
      </c>
      <c r="M1028" s="200" t="s">
        <v>418</v>
      </c>
      <c r="N1028" s="423" t="s">
        <v>310</v>
      </c>
      <c r="O1028" s="174"/>
      <c r="P1028" s="174"/>
      <c r="Q1028" s="174"/>
      <c r="R1028" s="174"/>
    </row>
    <row r="1029" spans="2:14" ht="18.75" customHeight="1">
      <c r="B1029" s="430"/>
      <c r="C1029" s="423"/>
      <c r="D1029" s="201">
        <v>310</v>
      </c>
      <c r="E1029" s="202">
        <v>320</v>
      </c>
      <c r="F1029" s="202">
        <v>330</v>
      </c>
      <c r="G1029" s="202">
        <v>340</v>
      </c>
      <c r="H1029" s="202">
        <v>350</v>
      </c>
      <c r="I1029" s="202">
        <v>360</v>
      </c>
      <c r="J1029" s="202">
        <v>370</v>
      </c>
      <c r="K1029" s="202">
        <v>380</v>
      </c>
      <c r="L1029" s="202">
        <v>390</v>
      </c>
      <c r="M1029" s="202">
        <v>399</v>
      </c>
      <c r="N1029" s="423"/>
    </row>
    <row r="1030" spans="2:14" ht="18.75" customHeight="1">
      <c r="B1030" s="74" t="s">
        <v>388</v>
      </c>
      <c r="C1030" s="75">
        <v>3710</v>
      </c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160">
        <f aca="true" t="shared" si="43" ref="N1030:N1040">ROUND(SUM(D1030:M1030),2)</f>
        <v>0</v>
      </c>
    </row>
    <row r="1031" spans="2:14" ht="18.75" customHeight="1">
      <c r="B1031" s="74" t="s">
        <v>389</v>
      </c>
      <c r="C1031" s="75">
        <v>3791</v>
      </c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160">
        <f t="shared" si="43"/>
        <v>0</v>
      </c>
    </row>
    <row r="1032" spans="2:14" ht="18.75" customHeight="1">
      <c r="B1032" s="85" t="s">
        <v>390</v>
      </c>
      <c r="C1032" s="33">
        <v>891</v>
      </c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160">
        <f t="shared" si="43"/>
        <v>0</v>
      </c>
    </row>
    <row r="1033" spans="2:14" ht="18.75" customHeight="1">
      <c r="B1033" s="74" t="s">
        <v>391</v>
      </c>
      <c r="C1033" s="75">
        <v>3750</v>
      </c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160">
        <f t="shared" si="43"/>
        <v>0</v>
      </c>
    </row>
    <row r="1034" spans="2:14" ht="18.75" customHeight="1">
      <c r="B1034" s="74" t="s">
        <v>392</v>
      </c>
      <c r="C1034" s="75">
        <v>3793</v>
      </c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160">
        <f t="shared" si="43"/>
        <v>0</v>
      </c>
    </row>
    <row r="1035" spans="2:14" ht="18.75" customHeight="1">
      <c r="B1035" s="85" t="s">
        <v>393</v>
      </c>
      <c r="C1035" s="33">
        <v>893</v>
      </c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160">
        <f t="shared" si="43"/>
        <v>0</v>
      </c>
    </row>
    <row r="1036" spans="2:14" ht="18.75" customHeight="1">
      <c r="B1036" s="74" t="s">
        <v>195</v>
      </c>
      <c r="C1036" s="75">
        <v>3720</v>
      </c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160">
        <f t="shared" si="43"/>
        <v>0</v>
      </c>
    </row>
    <row r="1037" spans="2:14" ht="18.75" customHeight="1">
      <c r="B1037" s="74" t="s">
        <v>260</v>
      </c>
      <c r="C1037" s="75">
        <v>3730</v>
      </c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160">
        <f t="shared" si="43"/>
        <v>0</v>
      </c>
    </row>
    <row r="1038" spans="2:14" ht="18.75" customHeight="1">
      <c r="B1038" s="74" t="s">
        <v>197</v>
      </c>
      <c r="C1038" s="75">
        <v>3740</v>
      </c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160">
        <f t="shared" si="43"/>
        <v>0</v>
      </c>
    </row>
    <row r="1039" spans="2:14" ht="18.75" customHeight="1">
      <c r="B1039" s="74" t="s">
        <v>394</v>
      </c>
      <c r="C1039" s="75">
        <v>3760</v>
      </c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160">
        <f t="shared" si="43"/>
        <v>0</v>
      </c>
    </row>
    <row r="1040" spans="2:14" ht="18.75" customHeight="1">
      <c r="B1040" s="74" t="s">
        <v>443</v>
      </c>
      <c r="C1040" s="75">
        <v>3770</v>
      </c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160">
        <f t="shared" si="43"/>
        <v>0</v>
      </c>
    </row>
    <row r="1041" spans="2:14" ht="14.25" customHeight="1">
      <c r="B1041" s="21" t="s">
        <v>198</v>
      </c>
      <c r="C1041" s="76"/>
      <c r="D1041" s="40"/>
      <c r="E1041" s="40"/>
      <c r="F1041" s="40"/>
      <c r="G1041" s="40"/>
      <c r="H1041" s="40"/>
      <c r="I1041" s="40"/>
      <c r="J1041" s="40"/>
      <c r="K1041" s="40"/>
      <c r="L1041" s="40"/>
      <c r="M1041" s="40"/>
      <c r="N1041" s="30"/>
    </row>
    <row r="1042" spans="2:14" ht="18.75" customHeight="1">
      <c r="B1042" s="24" t="s">
        <v>261</v>
      </c>
      <c r="C1042" s="75">
        <v>3610</v>
      </c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160">
        <f aca="true" t="shared" si="44" ref="N1042:N1049">ROUND(SUM(D1042:M1042),2)</f>
        <v>0</v>
      </c>
    </row>
    <row r="1043" spans="2:14" ht="18.75" customHeight="1">
      <c r="B1043" s="24" t="s">
        <v>199</v>
      </c>
      <c r="C1043" s="75">
        <v>3620</v>
      </c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160">
        <f t="shared" si="44"/>
        <v>0</v>
      </c>
    </row>
    <row r="1044" spans="2:14" ht="18.75" customHeight="1">
      <c r="B1044" s="24" t="s">
        <v>201</v>
      </c>
      <c r="C1044" s="75">
        <v>3640</v>
      </c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160">
        <f t="shared" si="44"/>
        <v>0</v>
      </c>
    </row>
    <row r="1045" spans="2:14" ht="18.75" customHeight="1">
      <c r="B1045" s="24" t="s">
        <v>262</v>
      </c>
      <c r="C1045" s="75">
        <v>3650</v>
      </c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160">
        <f t="shared" si="44"/>
        <v>0</v>
      </c>
    </row>
    <row r="1046" spans="2:14" ht="18.75" customHeight="1">
      <c r="B1046" s="24" t="s">
        <v>202</v>
      </c>
      <c r="C1046" s="75">
        <v>3660</v>
      </c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160">
        <f t="shared" si="44"/>
        <v>0</v>
      </c>
    </row>
    <row r="1047" spans="2:14" ht="18.75" customHeight="1">
      <c r="B1047" s="24" t="s">
        <v>203</v>
      </c>
      <c r="C1047" s="75">
        <v>3670</v>
      </c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160">
        <f t="shared" si="44"/>
        <v>0</v>
      </c>
    </row>
    <row r="1048" spans="2:14" ht="18.75" customHeight="1">
      <c r="B1048" s="24" t="s">
        <v>204</v>
      </c>
      <c r="C1048" s="75">
        <v>3690</v>
      </c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160">
        <f t="shared" si="44"/>
        <v>0</v>
      </c>
    </row>
    <row r="1049" spans="2:14" ht="18.75" customHeight="1">
      <c r="B1049" s="24" t="s">
        <v>205</v>
      </c>
      <c r="C1049" s="77">
        <v>3600</v>
      </c>
      <c r="D1049" s="86">
        <f aca="true" t="shared" si="45" ref="D1049:I1049">ROUND(SUM(D1042:D1048),2)</f>
        <v>0</v>
      </c>
      <c r="E1049" s="166">
        <f t="shared" si="45"/>
        <v>0</v>
      </c>
      <c r="F1049" s="166">
        <f t="shared" si="45"/>
        <v>0</v>
      </c>
      <c r="G1049" s="166">
        <f t="shared" si="45"/>
        <v>0</v>
      </c>
      <c r="H1049" s="166">
        <f t="shared" si="45"/>
        <v>0</v>
      </c>
      <c r="I1049" s="166">
        <f t="shared" si="45"/>
        <v>0</v>
      </c>
      <c r="J1049" s="166">
        <f>ROUND(SUM(J1042:J1048),2)</f>
        <v>0</v>
      </c>
      <c r="K1049" s="166">
        <f>ROUND(SUM(K1042:K1048),2)</f>
        <v>0</v>
      </c>
      <c r="L1049" s="166">
        <f>ROUND(SUM(L1042:L1048),2)</f>
        <v>0</v>
      </c>
      <c r="M1049" s="166">
        <f>ROUND(SUM(M1042:M1048),2)</f>
        <v>0</v>
      </c>
      <c r="N1049" s="86">
        <f t="shared" si="44"/>
        <v>0</v>
      </c>
    </row>
    <row r="1050" spans="2:14" ht="14.25" customHeight="1">
      <c r="B1050" s="21" t="s">
        <v>206</v>
      </c>
      <c r="C1050" s="76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</row>
    <row r="1051" spans="2:14" ht="18.75" customHeight="1">
      <c r="B1051" s="24" t="s">
        <v>263</v>
      </c>
      <c r="C1051" s="75">
        <v>910</v>
      </c>
      <c r="D1051" s="26"/>
      <c r="E1051" s="26"/>
      <c r="F1051" s="26"/>
      <c r="G1051" s="26"/>
      <c r="H1051" s="26"/>
      <c r="I1051" s="26"/>
      <c r="J1051" s="26">
        <v>-746028.03</v>
      </c>
      <c r="K1051" s="26"/>
      <c r="L1051" s="26"/>
      <c r="M1051" s="26"/>
      <c r="N1051" s="160">
        <f aca="true" t="shared" si="46" ref="N1051:N1062">ROUND(SUM(D1051:M1051),2)</f>
        <v>-746028.03</v>
      </c>
    </row>
    <row r="1052" spans="2:14" ht="18.75" customHeight="1">
      <c r="B1052" s="24" t="s">
        <v>207</v>
      </c>
      <c r="C1052" s="75">
        <v>920</v>
      </c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160">
        <f t="shared" si="46"/>
        <v>0</v>
      </c>
    </row>
    <row r="1053" spans="2:14" ht="18.75" customHeight="1">
      <c r="B1053" s="24" t="s">
        <v>209</v>
      </c>
      <c r="C1053" s="75">
        <v>940</v>
      </c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160">
        <f t="shared" si="46"/>
        <v>0</v>
      </c>
    </row>
    <row r="1054" spans="2:14" ht="18.75" customHeight="1">
      <c r="B1054" s="24" t="s">
        <v>262</v>
      </c>
      <c r="C1054" s="75">
        <v>950</v>
      </c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160">
        <f t="shared" si="46"/>
        <v>0</v>
      </c>
    </row>
    <row r="1055" spans="2:14" ht="18.75" customHeight="1">
      <c r="B1055" s="24" t="s">
        <v>210</v>
      </c>
      <c r="C1055" s="75">
        <v>960</v>
      </c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160">
        <f t="shared" si="46"/>
        <v>0</v>
      </c>
    </row>
    <row r="1056" spans="2:14" ht="18.75" customHeight="1">
      <c r="B1056" s="24" t="s">
        <v>211</v>
      </c>
      <c r="C1056" s="75">
        <v>970</v>
      </c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160">
        <f t="shared" si="46"/>
        <v>0</v>
      </c>
    </row>
    <row r="1057" spans="2:14" ht="18.75" customHeight="1">
      <c r="B1057" s="24" t="s">
        <v>212</v>
      </c>
      <c r="C1057" s="75">
        <v>990</v>
      </c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160">
        <f t="shared" si="46"/>
        <v>0</v>
      </c>
    </row>
    <row r="1058" spans="2:14" ht="18.75" customHeight="1">
      <c r="B1058" s="24" t="s">
        <v>213</v>
      </c>
      <c r="C1058" s="77">
        <v>9700</v>
      </c>
      <c r="D1058" s="86">
        <f aca="true" t="shared" si="47" ref="D1058:I1058">ROUND(SUM(D1051:D1057),2)</f>
        <v>0</v>
      </c>
      <c r="E1058" s="66">
        <f t="shared" si="47"/>
        <v>0</v>
      </c>
      <c r="F1058" s="66">
        <f t="shared" si="47"/>
        <v>0</v>
      </c>
      <c r="G1058" s="66">
        <f t="shared" si="47"/>
        <v>0</v>
      </c>
      <c r="H1058" s="66">
        <f t="shared" si="47"/>
        <v>0</v>
      </c>
      <c r="I1058" s="66">
        <f t="shared" si="47"/>
        <v>0</v>
      </c>
      <c r="J1058" s="66">
        <f>ROUND(SUM(J1051:J1057),2)</f>
        <v>-746028.03</v>
      </c>
      <c r="K1058" s="66">
        <f>ROUND(SUM(K1051:K1057),2)</f>
        <v>0</v>
      </c>
      <c r="L1058" s="66">
        <f>ROUND(SUM(L1051:L1057),2)</f>
        <v>0</v>
      </c>
      <c r="M1058" s="66">
        <f>ROUND(SUM(M1051:M1057),2)</f>
        <v>0</v>
      </c>
      <c r="N1058" s="86">
        <f t="shared" si="46"/>
        <v>-746028.03</v>
      </c>
    </row>
    <row r="1059" spans="2:14" ht="18.75" customHeight="1">
      <c r="B1059" s="46" t="s">
        <v>214</v>
      </c>
      <c r="C1059" s="77"/>
      <c r="D1059" s="28">
        <f aca="true" t="shared" si="48" ref="D1059:M1059">ROUND(SUM(D1030:D1040)+D1049+D1058,2)</f>
        <v>0</v>
      </c>
      <c r="E1059" s="66">
        <f t="shared" si="48"/>
        <v>0</v>
      </c>
      <c r="F1059" s="66">
        <f t="shared" si="48"/>
        <v>0</v>
      </c>
      <c r="G1059" s="66">
        <f t="shared" si="48"/>
        <v>0</v>
      </c>
      <c r="H1059" s="66">
        <f t="shared" si="48"/>
        <v>0</v>
      </c>
      <c r="I1059" s="66">
        <f t="shared" si="48"/>
        <v>0</v>
      </c>
      <c r="J1059" s="66">
        <f t="shared" si="48"/>
        <v>-746028.03</v>
      </c>
      <c r="K1059" s="66">
        <f t="shared" si="48"/>
        <v>0</v>
      </c>
      <c r="L1059" s="66">
        <f t="shared" si="48"/>
        <v>0</v>
      </c>
      <c r="M1059" s="66">
        <f t="shared" si="48"/>
        <v>0</v>
      </c>
      <c r="N1059" s="86">
        <f t="shared" si="46"/>
        <v>-746028.03</v>
      </c>
    </row>
    <row r="1060" spans="2:14" ht="18.75" customHeight="1">
      <c r="B1060" s="46" t="s">
        <v>403</v>
      </c>
      <c r="C1060" s="77"/>
      <c r="D1060" s="28">
        <f aca="true" t="shared" si="49" ref="D1060:M1060">ROUND(D1020+D1059,2)</f>
        <v>0</v>
      </c>
      <c r="E1060" s="28">
        <f t="shared" si="49"/>
        <v>0</v>
      </c>
      <c r="F1060" s="28">
        <f t="shared" si="49"/>
        <v>0</v>
      </c>
      <c r="G1060" s="28">
        <f t="shared" si="49"/>
        <v>0</v>
      </c>
      <c r="H1060" s="28">
        <f t="shared" si="49"/>
        <v>0</v>
      </c>
      <c r="I1060" s="28">
        <f t="shared" si="49"/>
        <v>226613.27</v>
      </c>
      <c r="J1060" s="28">
        <f t="shared" si="49"/>
        <v>1374662.51</v>
      </c>
      <c r="K1060" s="28">
        <f t="shared" si="49"/>
        <v>0</v>
      </c>
      <c r="L1060" s="28">
        <f t="shared" si="49"/>
        <v>2994.74</v>
      </c>
      <c r="M1060" s="28">
        <f t="shared" si="49"/>
        <v>0</v>
      </c>
      <c r="N1060" s="166">
        <f t="shared" si="46"/>
        <v>1604270.52</v>
      </c>
    </row>
    <row r="1061" spans="2:14" ht="18.75" customHeight="1">
      <c r="B1061" s="74" t="str">
        <f>B146</f>
        <v>Fund Balance, July 1, 2021</v>
      </c>
      <c r="C1061" s="75">
        <v>2800</v>
      </c>
      <c r="D1061" s="26"/>
      <c r="E1061" s="26"/>
      <c r="F1061" s="26"/>
      <c r="G1061" s="26"/>
      <c r="H1061" s="26"/>
      <c r="I1061" s="26">
        <v>105023.27</v>
      </c>
      <c r="J1061" s="26">
        <v>2979867.24</v>
      </c>
      <c r="K1061" s="26"/>
      <c r="L1061" s="26">
        <v>258223.25</v>
      </c>
      <c r="M1061" s="26"/>
      <c r="N1061" s="160">
        <f t="shared" si="46"/>
        <v>3343113.76</v>
      </c>
    </row>
    <row r="1062" spans="2:14" ht="18.75" customHeight="1">
      <c r="B1062" s="74" t="s">
        <v>404</v>
      </c>
      <c r="C1062" s="75">
        <v>2891</v>
      </c>
      <c r="D1062" s="81"/>
      <c r="E1062" s="81"/>
      <c r="F1062" s="81"/>
      <c r="G1062" s="81"/>
      <c r="H1062" s="81"/>
      <c r="I1062" s="81"/>
      <c r="J1062" s="81">
        <v>137984.99</v>
      </c>
      <c r="K1062" s="81"/>
      <c r="L1062" s="81"/>
      <c r="M1062" s="81"/>
      <c r="N1062" s="106">
        <f t="shared" si="46"/>
        <v>137984.99</v>
      </c>
    </row>
    <row r="1063" spans="2:14" ht="14.25" customHeight="1">
      <c r="B1063" s="82" t="s">
        <v>217</v>
      </c>
      <c r="C1063" s="83"/>
      <c r="D1063" s="195"/>
      <c r="E1063" s="195"/>
      <c r="F1063" s="195"/>
      <c r="G1063" s="195"/>
      <c r="H1063" s="195"/>
      <c r="I1063" s="44"/>
      <c r="J1063" s="195"/>
      <c r="K1063" s="195"/>
      <c r="L1063" s="195"/>
      <c r="M1063" s="195"/>
      <c r="N1063" s="137"/>
    </row>
    <row r="1064" spans="2:14" ht="18.75" customHeight="1">
      <c r="B1064" s="60" t="s">
        <v>218</v>
      </c>
      <c r="C1064" s="84">
        <v>2710</v>
      </c>
      <c r="D1064" s="197"/>
      <c r="E1064" s="197"/>
      <c r="F1064" s="197"/>
      <c r="G1064" s="197"/>
      <c r="H1064" s="197"/>
      <c r="I1064" s="45"/>
      <c r="J1064" s="197"/>
      <c r="K1064" s="197"/>
      <c r="L1064" s="197"/>
      <c r="M1064" s="197"/>
      <c r="N1064" s="114">
        <f aca="true" t="shared" si="50" ref="N1064:N1069">ROUND(SUM(D1064:M1064),2)</f>
        <v>0</v>
      </c>
    </row>
    <row r="1065" spans="2:14" ht="18.75" customHeight="1">
      <c r="B1065" s="24" t="s">
        <v>219</v>
      </c>
      <c r="C1065" s="75">
        <v>2720</v>
      </c>
      <c r="D1065" s="26"/>
      <c r="E1065" s="26"/>
      <c r="F1065" s="26"/>
      <c r="G1065" s="26"/>
      <c r="H1065" s="26"/>
      <c r="I1065" s="26">
        <f>I1060+I1061</f>
        <v>331636.54</v>
      </c>
      <c r="J1065" s="26">
        <f>J1060+J1061+J1062</f>
        <v>4492514.74</v>
      </c>
      <c r="K1065" s="26"/>
      <c r="L1065" s="26">
        <f>L1060+L1061</f>
        <v>261217.99</v>
      </c>
      <c r="M1065" s="26"/>
      <c r="N1065" s="160">
        <f t="shared" si="50"/>
        <v>5085369.27</v>
      </c>
    </row>
    <row r="1066" spans="2:14" ht="18.75" customHeight="1">
      <c r="B1066" s="24" t="s">
        <v>220</v>
      </c>
      <c r="C1066" s="75">
        <v>2730</v>
      </c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160">
        <f t="shared" si="50"/>
        <v>0</v>
      </c>
    </row>
    <row r="1067" spans="2:14" ht="18.75" customHeight="1">
      <c r="B1067" s="24" t="s">
        <v>221</v>
      </c>
      <c r="C1067" s="75">
        <v>2740</v>
      </c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160">
        <f t="shared" si="50"/>
        <v>0</v>
      </c>
    </row>
    <row r="1068" spans="2:14" ht="18.75" customHeight="1">
      <c r="B1068" s="24" t="s">
        <v>222</v>
      </c>
      <c r="C1068" s="75">
        <v>2750</v>
      </c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86">
        <f t="shared" si="50"/>
        <v>0</v>
      </c>
    </row>
    <row r="1069" spans="2:14" ht="18.75" customHeight="1">
      <c r="B1069" s="85" t="str">
        <f>B154</f>
        <v>Total Fund Balances, June 30, 2022</v>
      </c>
      <c r="C1069" s="33">
        <v>2700</v>
      </c>
      <c r="D1069" s="114">
        <f>ROUND(SUM(D1064:D1068),2)</f>
        <v>0</v>
      </c>
      <c r="E1069" s="114">
        <f aca="true" t="shared" si="51" ref="E1069:M1069">ROUND(SUM(E1064:E1068),2)</f>
        <v>0</v>
      </c>
      <c r="F1069" s="114">
        <f t="shared" si="51"/>
        <v>0</v>
      </c>
      <c r="G1069" s="114">
        <f t="shared" si="51"/>
        <v>0</v>
      </c>
      <c r="H1069" s="114">
        <f t="shared" si="51"/>
        <v>0</v>
      </c>
      <c r="I1069" s="114">
        <f t="shared" si="51"/>
        <v>331636.54</v>
      </c>
      <c r="J1069" s="114">
        <f t="shared" si="51"/>
        <v>4492514.74</v>
      </c>
      <c r="K1069" s="114">
        <f t="shared" si="51"/>
        <v>0</v>
      </c>
      <c r="L1069" s="114">
        <f t="shared" si="51"/>
        <v>261217.99</v>
      </c>
      <c r="M1069" s="114">
        <f t="shared" si="51"/>
        <v>0</v>
      </c>
      <c r="N1069" s="114">
        <f t="shared" si="50"/>
        <v>5085369.27</v>
      </c>
    </row>
    <row r="1070" spans="3:13" ht="12.75">
      <c r="C1070" s="3"/>
      <c r="D1070" s="3"/>
      <c r="E1070" s="210"/>
      <c r="F1070" s="210"/>
      <c r="G1070" s="210"/>
      <c r="H1070" s="199"/>
      <c r="J1070" s="3"/>
      <c r="M1070" s="14"/>
    </row>
    <row r="1071" spans="2:13" ht="12.75">
      <c r="B1071" s="51" t="s">
        <v>149</v>
      </c>
      <c r="C1071" s="3"/>
      <c r="D1071" s="3"/>
      <c r="G1071" s="14"/>
      <c r="J1071" s="3"/>
      <c r="M1071" s="14"/>
    </row>
    <row r="1072" spans="3:4" ht="12.75">
      <c r="C1072" s="3"/>
      <c r="D1072" s="3"/>
    </row>
    <row r="1073" spans="1:4" ht="12.75">
      <c r="A1073" s="88"/>
      <c r="C1073" s="3"/>
      <c r="D1073" s="3"/>
    </row>
    <row r="1074" spans="1:11" ht="12.75">
      <c r="A1074" s="88" t="s">
        <v>444</v>
      </c>
      <c r="B1074" s="2" t="str">
        <f>$B$1</f>
        <v>DISTRICT SCHOOL BOARD OF OKEECHOBEE COUNTY</v>
      </c>
      <c r="C1074" s="51"/>
      <c r="K1074" s="14" t="s">
        <v>445</v>
      </c>
    </row>
    <row r="1075" spans="2:11" ht="12.75">
      <c r="B1075" s="2" t="s">
        <v>446</v>
      </c>
      <c r="K1075" s="92" t="s">
        <v>447</v>
      </c>
    </row>
    <row r="1076" spans="2:11" ht="12.75">
      <c r="B1076" s="52" t="str">
        <f>B4</f>
        <v>For the Fiscal Year Ended June 30, 2022</v>
      </c>
      <c r="K1076" s="16" t="s">
        <v>448</v>
      </c>
    </row>
    <row r="1077" spans="2:4" ht="27.75" customHeight="1">
      <c r="B1077" s="17" t="s">
        <v>229</v>
      </c>
      <c r="C1077" s="18" t="s">
        <v>12</v>
      </c>
      <c r="D1077" s="167"/>
    </row>
    <row r="1078" spans="2:4" ht="18.75" customHeight="1">
      <c r="B1078" s="74" t="s">
        <v>449</v>
      </c>
      <c r="C1078" s="75">
        <v>3100</v>
      </c>
      <c r="D1078" s="26"/>
    </row>
    <row r="1079" spans="2:4" ht="18.75" customHeight="1">
      <c r="B1079" s="74" t="s">
        <v>450</v>
      </c>
      <c r="C1079" s="75">
        <v>3200</v>
      </c>
      <c r="D1079" s="26"/>
    </row>
    <row r="1080" spans="2:4" ht="18.75" customHeight="1">
      <c r="B1080" s="74" t="s">
        <v>451</v>
      </c>
      <c r="C1080" s="75">
        <v>3300</v>
      </c>
      <c r="D1080" s="26"/>
    </row>
    <row r="1081" spans="2:4" ht="18.75" customHeight="1">
      <c r="B1081" s="110" t="s">
        <v>452</v>
      </c>
      <c r="C1081" s="103">
        <v>3400</v>
      </c>
      <c r="D1081" s="26"/>
    </row>
    <row r="1082" spans="2:4" ht="18.75" customHeight="1">
      <c r="B1082" s="46" t="s">
        <v>148</v>
      </c>
      <c r="C1082" s="77">
        <v>3000</v>
      </c>
      <c r="D1082" s="28">
        <f>ROUND(SUM(D1078:D1081),2)</f>
        <v>0</v>
      </c>
    </row>
    <row r="1083" spans="2:11" ht="13.5" customHeight="1">
      <c r="B1083" s="421" t="s">
        <v>153</v>
      </c>
      <c r="C1083" s="423" t="s">
        <v>12</v>
      </c>
      <c r="D1083" s="53">
        <v>100</v>
      </c>
      <c r="E1083" s="53">
        <v>200</v>
      </c>
      <c r="F1083" s="53">
        <v>300</v>
      </c>
      <c r="G1083" s="53">
        <v>400</v>
      </c>
      <c r="H1083" s="53">
        <v>500</v>
      </c>
      <c r="I1083" s="53">
        <v>600</v>
      </c>
      <c r="J1083" s="53">
        <v>700</v>
      </c>
      <c r="K1083" s="424" t="s">
        <v>154</v>
      </c>
    </row>
    <row r="1084" spans="2:11" ht="25.5">
      <c r="B1084" s="426"/>
      <c r="C1084" s="423"/>
      <c r="D1084" s="54" t="s">
        <v>155</v>
      </c>
      <c r="E1084" s="54" t="s">
        <v>156</v>
      </c>
      <c r="F1084" s="54" t="s">
        <v>157</v>
      </c>
      <c r="G1084" s="54" t="s">
        <v>158</v>
      </c>
      <c r="H1084" s="54" t="s">
        <v>159</v>
      </c>
      <c r="I1084" s="54" t="s">
        <v>160</v>
      </c>
      <c r="J1084" s="55" t="s">
        <v>161</v>
      </c>
      <c r="K1084" s="424"/>
    </row>
    <row r="1085" spans="2:11" ht="15" customHeight="1">
      <c r="B1085" s="56" t="s">
        <v>162</v>
      </c>
      <c r="C1085" s="57"/>
      <c r="D1085" s="58"/>
      <c r="E1085" s="58"/>
      <c r="F1085" s="58"/>
      <c r="G1085" s="58"/>
      <c r="H1085" s="58"/>
      <c r="I1085" s="58"/>
      <c r="J1085" s="58"/>
      <c r="K1085" s="106"/>
    </row>
    <row r="1086" spans="2:11" ht="18.75" customHeight="1">
      <c r="B1086" s="24" t="s">
        <v>163</v>
      </c>
      <c r="C1086" s="25">
        <v>5000</v>
      </c>
      <c r="D1086" s="26"/>
      <c r="E1086" s="26"/>
      <c r="F1086" s="26"/>
      <c r="G1086" s="26"/>
      <c r="H1086" s="26"/>
      <c r="I1086" s="26"/>
      <c r="J1086" s="26"/>
      <c r="K1086" s="160">
        <f aca="true" t="shared" si="52" ref="K1086:K1102">ROUND(SUM(D1086:J1086),2)</f>
        <v>0</v>
      </c>
    </row>
    <row r="1087" spans="2:11" ht="18.75" customHeight="1">
      <c r="B1087" s="60" t="s">
        <v>164</v>
      </c>
      <c r="C1087" s="25">
        <v>6100</v>
      </c>
      <c r="D1087" s="26"/>
      <c r="E1087" s="26"/>
      <c r="F1087" s="26"/>
      <c r="G1087" s="26"/>
      <c r="H1087" s="26"/>
      <c r="I1087" s="26"/>
      <c r="J1087" s="26"/>
      <c r="K1087" s="160">
        <f t="shared" si="52"/>
        <v>0</v>
      </c>
    </row>
    <row r="1088" spans="2:11" ht="18.75" customHeight="1">
      <c r="B1088" s="60" t="s">
        <v>165</v>
      </c>
      <c r="C1088" s="25">
        <v>6200</v>
      </c>
      <c r="D1088" s="26"/>
      <c r="E1088" s="26"/>
      <c r="F1088" s="26"/>
      <c r="G1088" s="26"/>
      <c r="H1088" s="26"/>
      <c r="I1088" s="26"/>
      <c r="J1088" s="26"/>
      <c r="K1088" s="160">
        <f t="shared" si="52"/>
        <v>0</v>
      </c>
    </row>
    <row r="1089" spans="2:11" ht="18.75" customHeight="1">
      <c r="B1089" s="60" t="s">
        <v>166</v>
      </c>
      <c r="C1089" s="25">
        <v>6300</v>
      </c>
      <c r="D1089" s="26"/>
      <c r="E1089" s="26"/>
      <c r="F1089" s="26"/>
      <c r="G1089" s="26"/>
      <c r="H1089" s="26"/>
      <c r="I1089" s="26"/>
      <c r="J1089" s="26"/>
      <c r="K1089" s="160">
        <f t="shared" si="52"/>
        <v>0</v>
      </c>
    </row>
    <row r="1090" spans="2:11" ht="18.75" customHeight="1">
      <c r="B1090" s="60" t="s">
        <v>167</v>
      </c>
      <c r="C1090" s="25">
        <v>6400</v>
      </c>
      <c r="D1090" s="26"/>
      <c r="E1090" s="26"/>
      <c r="F1090" s="26"/>
      <c r="G1090" s="26"/>
      <c r="H1090" s="26"/>
      <c r="I1090" s="26"/>
      <c r="J1090" s="26"/>
      <c r="K1090" s="160">
        <f t="shared" si="52"/>
        <v>0</v>
      </c>
    </row>
    <row r="1091" spans="2:11" ht="18.75" customHeight="1">
      <c r="B1091" s="60" t="s">
        <v>168</v>
      </c>
      <c r="C1091" s="25">
        <v>6500</v>
      </c>
      <c r="D1091" s="26"/>
      <c r="E1091" s="26"/>
      <c r="F1091" s="26"/>
      <c r="G1091" s="26"/>
      <c r="H1091" s="26"/>
      <c r="I1091" s="26"/>
      <c r="J1091" s="26"/>
      <c r="K1091" s="160">
        <f t="shared" si="52"/>
        <v>0</v>
      </c>
    </row>
    <row r="1092" spans="2:11" ht="18.75" customHeight="1">
      <c r="B1092" s="60" t="s">
        <v>169</v>
      </c>
      <c r="C1092" s="25">
        <v>7100</v>
      </c>
      <c r="D1092" s="26"/>
      <c r="E1092" s="26"/>
      <c r="F1092" s="26"/>
      <c r="G1092" s="26"/>
      <c r="H1092" s="26"/>
      <c r="I1092" s="26"/>
      <c r="J1092" s="26"/>
      <c r="K1092" s="160">
        <f t="shared" si="52"/>
        <v>0</v>
      </c>
    </row>
    <row r="1093" spans="2:11" ht="18.75" customHeight="1">
      <c r="B1093" s="60" t="s">
        <v>170</v>
      </c>
      <c r="C1093" s="25">
        <v>7200</v>
      </c>
      <c r="D1093" s="26"/>
      <c r="E1093" s="26"/>
      <c r="F1093" s="26"/>
      <c r="G1093" s="26"/>
      <c r="H1093" s="26"/>
      <c r="I1093" s="26"/>
      <c r="J1093" s="26"/>
      <c r="K1093" s="160">
        <f t="shared" si="52"/>
        <v>0</v>
      </c>
    </row>
    <row r="1094" spans="2:11" ht="18.75" customHeight="1">
      <c r="B1094" s="60" t="s">
        <v>171</v>
      </c>
      <c r="C1094" s="25">
        <v>7300</v>
      </c>
      <c r="D1094" s="26"/>
      <c r="E1094" s="26"/>
      <c r="F1094" s="26"/>
      <c r="G1094" s="26"/>
      <c r="H1094" s="26"/>
      <c r="I1094" s="26"/>
      <c r="J1094" s="26"/>
      <c r="K1094" s="160">
        <f t="shared" si="52"/>
        <v>0</v>
      </c>
    </row>
    <row r="1095" spans="2:11" ht="18.75" customHeight="1">
      <c r="B1095" s="60" t="s">
        <v>172</v>
      </c>
      <c r="C1095" s="25">
        <v>7410</v>
      </c>
      <c r="D1095" s="26"/>
      <c r="E1095" s="26"/>
      <c r="F1095" s="26"/>
      <c r="G1095" s="26"/>
      <c r="H1095" s="26"/>
      <c r="I1095" s="26"/>
      <c r="J1095" s="26"/>
      <c r="K1095" s="160">
        <f t="shared" si="52"/>
        <v>0</v>
      </c>
    </row>
    <row r="1096" spans="2:11" ht="18.75" customHeight="1">
      <c r="B1096" s="60" t="s">
        <v>173</v>
      </c>
      <c r="C1096" s="25">
        <v>7500</v>
      </c>
      <c r="D1096" s="26"/>
      <c r="E1096" s="26"/>
      <c r="F1096" s="26"/>
      <c r="G1096" s="26"/>
      <c r="H1096" s="26"/>
      <c r="I1096" s="26"/>
      <c r="J1096" s="26"/>
      <c r="K1096" s="160">
        <f t="shared" si="52"/>
        <v>0</v>
      </c>
    </row>
    <row r="1097" spans="2:11" ht="18.75" customHeight="1">
      <c r="B1097" s="60" t="s">
        <v>175</v>
      </c>
      <c r="C1097" s="25">
        <v>7700</v>
      </c>
      <c r="D1097" s="26"/>
      <c r="E1097" s="26"/>
      <c r="F1097" s="26"/>
      <c r="G1097" s="26"/>
      <c r="H1097" s="26"/>
      <c r="I1097" s="26"/>
      <c r="J1097" s="26"/>
      <c r="K1097" s="160">
        <f t="shared" si="52"/>
        <v>0</v>
      </c>
    </row>
    <row r="1098" spans="2:11" ht="18.75" customHeight="1">
      <c r="B1098" s="60" t="s">
        <v>176</v>
      </c>
      <c r="C1098" s="113">
        <v>7800</v>
      </c>
      <c r="D1098" s="26"/>
      <c r="E1098" s="26"/>
      <c r="F1098" s="26"/>
      <c r="G1098" s="26"/>
      <c r="H1098" s="26"/>
      <c r="I1098" s="26"/>
      <c r="J1098" s="26"/>
      <c r="K1098" s="160">
        <f t="shared" si="52"/>
        <v>0</v>
      </c>
    </row>
    <row r="1099" spans="2:11" ht="18.75" customHeight="1">
      <c r="B1099" s="60" t="s">
        <v>177</v>
      </c>
      <c r="C1099" s="25">
        <v>7900</v>
      </c>
      <c r="D1099" s="26"/>
      <c r="E1099" s="26"/>
      <c r="F1099" s="26"/>
      <c r="G1099" s="26"/>
      <c r="H1099" s="26"/>
      <c r="I1099" s="26"/>
      <c r="J1099" s="26"/>
      <c r="K1099" s="160">
        <f t="shared" si="52"/>
        <v>0</v>
      </c>
    </row>
    <row r="1100" spans="2:11" ht="18.75" customHeight="1">
      <c r="B1100" s="60" t="s">
        <v>178</v>
      </c>
      <c r="C1100" s="25">
        <v>8100</v>
      </c>
      <c r="D1100" s="26"/>
      <c r="E1100" s="26"/>
      <c r="F1100" s="26"/>
      <c r="G1100" s="26"/>
      <c r="H1100" s="26"/>
      <c r="I1100" s="26"/>
      <c r="J1100" s="26"/>
      <c r="K1100" s="160">
        <f t="shared" si="52"/>
        <v>0</v>
      </c>
    </row>
    <row r="1101" spans="2:11" ht="18.75" customHeight="1">
      <c r="B1101" s="60" t="s">
        <v>179</v>
      </c>
      <c r="C1101" s="25">
        <v>8200</v>
      </c>
      <c r="D1101" s="26"/>
      <c r="E1101" s="26"/>
      <c r="F1101" s="26"/>
      <c r="G1101" s="26"/>
      <c r="H1101" s="26"/>
      <c r="I1101" s="26"/>
      <c r="J1101" s="26"/>
      <c r="K1101" s="160">
        <f t="shared" si="52"/>
        <v>0</v>
      </c>
    </row>
    <row r="1102" spans="2:11" ht="18.75" customHeight="1">
      <c r="B1102" s="60" t="s">
        <v>180</v>
      </c>
      <c r="C1102" s="25">
        <v>9100</v>
      </c>
      <c r="D1102" s="26"/>
      <c r="E1102" s="26"/>
      <c r="F1102" s="26"/>
      <c r="G1102" s="26"/>
      <c r="H1102" s="26"/>
      <c r="I1102" s="26"/>
      <c r="J1102" s="26"/>
      <c r="K1102" s="160">
        <f t="shared" si="52"/>
        <v>0</v>
      </c>
    </row>
    <row r="1103" spans="2:11" ht="14.25" customHeight="1">
      <c r="B1103" s="61" t="s">
        <v>181</v>
      </c>
      <c r="C1103" s="29"/>
      <c r="D1103" s="62"/>
      <c r="E1103" s="62"/>
      <c r="F1103" s="62"/>
      <c r="G1103" s="62"/>
      <c r="H1103" s="62"/>
      <c r="I1103" s="30"/>
      <c r="J1103" s="62"/>
      <c r="K1103" s="106"/>
    </row>
    <row r="1104" spans="2:11" ht="18.75" customHeight="1">
      <c r="B1104" s="60" t="s">
        <v>182</v>
      </c>
      <c r="C1104" s="25">
        <v>7420</v>
      </c>
      <c r="D1104" s="64"/>
      <c r="E1104" s="64"/>
      <c r="F1104" s="64"/>
      <c r="G1104" s="64"/>
      <c r="H1104" s="64"/>
      <c r="I1104" s="26"/>
      <c r="J1104" s="64"/>
      <c r="K1104" s="160">
        <f>ROUND(I1104,2)</f>
        <v>0</v>
      </c>
    </row>
    <row r="1105" spans="2:11" ht="18.75" customHeight="1">
      <c r="B1105" s="60" t="s">
        <v>183</v>
      </c>
      <c r="C1105" s="25">
        <v>9300</v>
      </c>
      <c r="D1105" s="64"/>
      <c r="E1105" s="64"/>
      <c r="F1105" s="64"/>
      <c r="G1105" s="64"/>
      <c r="H1105" s="64"/>
      <c r="I1105" s="26"/>
      <c r="J1105" s="64"/>
      <c r="K1105" s="160">
        <f>ROUND(I1105,2)</f>
        <v>0</v>
      </c>
    </row>
    <row r="1106" spans="2:11" ht="14.25" customHeight="1">
      <c r="B1106" s="61" t="s">
        <v>184</v>
      </c>
      <c r="C1106" s="29"/>
      <c r="D1106" s="62"/>
      <c r="E1106" s="62"/>
      <c r="F1106" s="62"/>
      <c r="G1106" s="62"/>
      <c r="H1106" s="62"/>
      <c r="I1106" s="62"/>
      <c r="J1106" s="30"/>
      <c r="K1106" s="106"/>
    </row>
    <row r="1107" spans="2:11" ht="18.75" customHeight="1">
      <c r="B1107" s="60" t="s">
        <v>185</v>
      </c>
      <c r="C1107" s="25">
        <v>710</v>
      </c>
      <c r="D1107" s="64"/>
      <c r="E1107" s="64"/>
      <c r="F1107" s="64"/>
      <c r="G1107" s="64"/>
      <c r="H1107" s="64"/>
      <c r="I1107" s="64"/>
      <c r="J1107" s="26"/>
      <c r="K1107" s="160">
        <f>ROUND(J1107,2)</f>
        <v>0</v>
      </c>
    </row>
    <row r="1108" spans="2:11" ht="18.75" customHeight="1">
      <c r="B1108" s="60" t="s">
        <v>186</v>
      </c>
      <c r="C1108" s="25">
        <v>720</v>
      </c>
      <c r="D1108" s="64"/>
      <c r="E1108" s="64"/>
      <c r="F1108" s="64"/>
      <c r="G1108" s="64"/>
      <c r="H1108" s="64"/>
      <c r="I1108" s="64"/>
      <c r="J1108" s="26"/>
      <c r="K1108" s="166">
        <f>ROUND(J1108,2)</f>
        <v>0</v>
      </c>
    </row>
    <row r="1109" spans="2:11" ht="18.75" customHeight="1">
      <c r="B1109" s="65" t="s">
        <v>187</v>
      </c>
      <c r="C1109" s="27"/>
      <c r="D1109" s="28">
        <f>ROUND(SUM(D1086:D1102),2)</f>
        <v>0</v>
      </c>
      <c r="E1109" s="66">
        <f>ROUND(SUM(E1086:E1102),2)</f>
        <v>0</v>
      </c>
      <c r="F1109" s="66">
        <f>ROUND(SUM(F1086:F1102),2)</f>
        <v>0</v>
      </c>
      <c r="G1109" s="66">
        <f>ROUND(SUM(G1086:G1102),2)</f>
        <v>0</v>
      </c>
      <c r="H1109" s="66">
        <f>ROUND(SUM(H1086:H1102),2)</f>
        <v>0</v>
      </c>
      <c r="I1109" s="66">
        <f>ROUND(SUM(I1086:I1102)+SUM(I1104:I1105),2)</f>
        <v>0</v>
      </c>
      <c r="J1109" s="66">
        <f>ROUND(SUM(J1086:J1102)+SUM(J1107:J1108),2)</f>
        <v>0</v>
      </c>
      <c r="K1109" s="66">
        <f>ROUND(SUM(D1109:J1109),2)</f>
        <v>0</v>
      </c>
    </row>
    <row r="1110" spans="2:11" ht="18.75" customHeight="1">
      <c r="B1110" s="67" t="s">
        <v>188</v>
      </c>
      <c r="C1110" s="27"/>
      <c r="D1110" s="68"/>
      <c r="E1110" s="68"/>
      <c r="F1110" s="68"/>
      <c r="G1110" s="69"/>
      <c r="H1110" s="69"/>
      <c r="I1110" s="69"/>
      <c r="J1110" s="70"/>
      <c r="K1110" s="28">
        <f>ROUND(D1082-K1109,2)</f>
        <v>0</v>
      </c>
    </row>
    <row r="1111" spans="2:4" ht="30" customHeight="1">
      <c r="B1111" s="73" t="s">
        <v>194</v>
      </c>
      <c r="C1111" s="211" t="s">
        <v>12</v>
      </c>
      <c r="D1111" s="212"/>
    </row>
    <row r="1112" spans="2:4" ht="18.75" customHeight="1">
      <c r="B1112" s="74" t="s">
        <v>260</v>
      </c>
      <c r="C1112" s="75">
        <v>3730</v>
      </c>
      <c r="D1112" s="26"/>
    </row>
    <row r="1113" spans="2:4" ht="18.75" customHeight="1">
      <c r="B1113" s="213" t="s">
        <v>197</v>
      </c>
      <c r="C1113" s="207">
        <v>3740</v>
      </c>
      <c r="D1113" s="34"/>
    </row>
    <row r="1114" spans="2:4" ht="14.25" customHeight="1">
      <c r="B1114" s="56" t="s">
        <v>198</v>
      </c>
      <c r="C1114" s="214"/>
      <c r="D1114" s="215"/>
    </row>
    <row r="1115" spans="2:4" ht="18.75" customHeight="1">
      <c r="B1115" s="24" t="s">
        <v>261</v>
      </c>
      <c r="C1115" s="75">
        <v>3610</v>
      </c>
      <c r="D1115" s="26"/>
    </row>
    <row r="1116" spans="2:4" ht="18.75" customHeight="1">
      <c r="B1116" s="24" t="s">
        <v>199</v>
      </c>
      <c r="C1116" s="75">
        <v>3620</v>
      </c>
      <c r="D1116" s="26"/>
    </row>
    <row r="1117" spans="2:4" ht="18.75" customHeight="1">
      <c r="B1117" s="24" t="s">
        <v>200</v>
      </c>
      <c r="C1117" s="75">
        <v>3630</v>
      </c>
      <c r="D1117" s="26"/>
    </row>
    <row r="1118" spans="2:4" ht="18.75" customHeight="1">
      <c r="B1118" s="85" t="s">
        <v>201</v>
      </c>
      <c r="C1118" s="207">
        <v>3640</v>
      </c>
      <c r="D1118" s="34"/>
    </row>
    <row r="1119" spans="2:4" ht="18.75" customHeight="1">
      <c r="B1119" s="85" t="s">
        <v>203</v>
      </c>
      <c r="C1119" s="207">
        <v>3670</v>
      </c>
      <c r="D1119" s="34"/>
    </row>
    <row r="1120" spans="2:4" ht="18.75" customHeight="1">
      <c r="B1120" s="85" t="s">
        <v>204</v>
      </c>
      <c r="C1120" s="207">
        <v>3690</v>
      </c>
      <c r="D1120" s="34"/>
    </row>
    <row r="1121" spans="2:4" ht="18.75" customHeight="1">
      <c r="B1121" s="85" t="s">
        <v>205</v>
      </c>
      <c r="C1121" s="207">
        <v>3600</v>
      </c>
      <c r="D1121" s="28">
        <f>ROUND(SUM(D1115:D1120),2)</f>
        <v>0</v>
      </c>
    </row>
    <row r="1122" spans="2:4" ht="14.25" customHeight="1">
      <c r="B1122" s="56" t="s">
        <v>206</v>
      </c>
      <c r="C1122" s="214"/>
      <c r="D1122" s="30"/>
    </row>
    <row r="1123" spans="2:4" ht="18.75" customHeight="1">
      <c r="B1123" s="24" t="s">
        <v>263</v>
      </c>
      <c r="C1123" s="75">
        <v>910</v>
      </c>
      <c r="D1123" s="26"/>
    </row>
    <row r="1124" spans="2:4" ht="18.75" customHeight="1">
      <c r="B1124" s="24" t="s">
        <v>207</v>
      </c>
      <c r="C1124" s="75">
        <v>920</v>
      </c>
      <c r="D1124" s="26"/>
    </row>
    <row r="1125" spans="2:4" ht="18.75" customHeight="1">
      <c r="B1125" s="24" t="s">
        <v>208</v>
      </c>
      <c r="C1125" s="75">
        <v>930</v>
      </c>
      <c r="D1125" s="26"/>
    </row>
    <row r="1126" spans="2:4" ht="18.75" customHeight="1">
      <c r="B1126" s="85" t="s">
        <v>209</v>
      </c>
      <c r="C1126" s="207">
        <v>940</v>
      </c>
      <c r="D1126" s="34"/>
    </row>
    <row r="1127" spans="2:4" ht="18.75" customHeight="1">
      <c r="B1127" s="24" t="s">
        <v>211</v>
      </c>
      <c r="C1127" s="75">
        <v>970</v>
      </c>
      <c r="D1127" s="35"/>
    </row>
    <row r="1128" spans="2:4" ht="18.75" customHeight="1">
      <c r="B1128" s="24" t="s">
        <v>212</v>
      </c>
      <c r="C1128" s="75">
        <v>990</v>
      </c>
      <c r="D1128" s="45"/>
    </row>
    <row r="1129" spans="2:4" ht="18.75" customHeight="1">
      <c r="B1129" s="24" t="s">
        <v>213</v>
      </c>
      <c r="C1129" s="75">
        <v>9700</v>
      </c>
      <c r="D1129" s="28">
        <f>ROUND(SUM(D1123:D1128),2)</f>
        <v>0</v>
      </c>
    </row>
    <row r="1130" spans="2:4" ht="18.75" customHeight="1">
      <c r="B1130" s="46" t="s">
        <v>214</v>
      </c>
      <c r="C1130" s="77"/>
      <c r="D1130" s="28">
        <f>ROUND(SUM(D1112:D1113)+D1121+D1129,2)</f>
        <v>0</v>
      </c>
    </row>
    <row r="1131" spans="2:4" ht="18.75" customHeight="1">
      <c r="B1131" s="46" t="s">
        <v>264</v>
      </c>
      <c r="C1131" s="77"/>
      <c r="D1131" s="28">
        <f>ROUND(K1110+D1130,2)</f>
        <v>0</v>
      </c>
    </row>
    <row r="1132" spans="2:4" ht="18.75" customHeight="1">
      <c r="B1132" s="74" t="str">
        <f>B146</f>
        <v>Fund Balance, July 1, 2021</v>
      </c>
      <c r="C1132" s="75">
        <v>2800</v>
      </c>
      <c r="D1132" s="26"/>
    </row>
    <row r="1133" spans="2:4" ht="18.75" customHeight="1">
      <c r="B1133" s="74" t="s">
        <v>216</v>
      </c>
      <c r="C1133" s="75">
        <v>2891</v>
      </c>
      <c r="D1133" s="26"/>
    </row>
    <row r="1134" spans="2:4" ht="14.25" customHeight="1">
      <c r="B1134" s="82" t="s">
        <v>217</v>
      </c>
      <c r="C1134" s="83"/>
      <c r="D1134" s="44"/>
    </row>
    <row r="1135" spans="2:4" ht="18.75" customHeight="1">
      <c r="B1135" s="60" t="s">
        <v>218</v>
      </c>
      <c r="C1135" s="84">
        <v>2710</v>
      </c>
      <c r="D1135" s="45"/>
    </row>
    <row r="1136" spans="2:4" ht="18.75" customHeight="1">
      <c r="B1136" s="24" t="s">
        <v>219</v>
      </c>
      <c r="C1136" s="75">
        <v>2720</v>
      </c>
      <c r="D1136" s="26"/>
    </row>
    <row r="1137" spans="2:4" ht="18.75" customHeight="1">
      <c r="B1137" s="24" t="s">
        <v>220</v>
      </c>
      <c r="C1137" s="75">
        <v>2730</v>
      </c>
      <c r="D1137" s="26"/>
    </row>
    <row r="1138" spans="2:4" ht="18.75" customHeight="1">
      <c r="B1138" s="24" t="s">
        <v>221</v>
      </c>
      <c r="C1138" s="75">
        <v>2740</v>
      </c>
      <c r="D1138" s="26"/>
    </row>
    <row r="1139" spans="2:4" ht="18.75" customHeight="1">
      <c r="B1139" s="24" t="s">
        <v>222</v>
      </c>
      <c r="C1139" s="75">
        <v>2750</v>
      </c>
      <c r="D1139" s="35"/>
    </row>
    <row r="1140" spans="2:4" ht="18.75" customHeight="1">
      <c r="B1140" s="85" t="str">
        <f>B154</f>
        <v>Total Fund Balances, June 30, 2022</v>
      </c>
      <c r="C1140" s="33">
        <v>2700</v>
      </c>
      <c r="D1140" s="114">
        <f>ROUND(SUM(D1135:D1139),2)</f>
        <v>0</v>
      </c>
    </row>
    <row r="1141" spans="2:4" ht="12.75">
      <c r="B1141" s="88"/>
      <c r="C1141" s="88"/>
      <c r="D1141" s="88"/>
    </row>
    <row r="1142" spans="2:19" ht="12.75">
      <c r="B1142" s="88" t="s">
        <v>189</v>
      </c>
      <c r="C1142" s="88"/>
      <c r="D1142" s="88"/>
      <c r="S1142" s="216"/>
    </row>
    <row r="1143" ht="12.75"/>
    <row r="1144" spans="1:20" s="216" customFormat="1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7"/>
    </row>
    <row r="1145" spans="1:20" ht="12.75">
      <c r="A1145" s="88" t="s">
        <v>453</v>
      </c>
      <c r="B1145" s="2" t="str">
        <f>$B$1</f>
        <v>DISTRICT SCHOOL BOARD OF OKEECHOBEE COUNTY</v>
      </c>
      <c r="C1145" s="217"/>
      <c r="H1145" s="3"/>
      <c r="J1145" s="88"/>
      <c r="K1145" s="14" t="s">
        <v>454</v>
      </c>
      <c r="T1145" s="218"/>
    </row>
    <row r="1146" spans="1:11" ht="12.75">
      <c r="A1146" s="1" t="s">
        <v>455</v>
      </c>
      <c r="B1146" s="2" t="s">
        <v>456</v>
      </c>
      <c r="C1146" s="217"/>
      <c r="J1146" s="88"/>
      <c r="K1146" s="8" t="s">
        <v>457</v>
      </c>
    </row>
    <row r="1147" spans="1:11" ht="12.75">
      <c r="A1147" s="1" t="s">
        <v>455</v>
      </c>
      <c r="B1147" s="52" t="str">
        <f>B4</f>
        <v>For the Fiscal Year Ended June 30, 2022</v>
      </c>
      <c r="C1147" s="217"/>
      <c r="J1147" s="88"/>
      <c r="K1147" s="93" t="s">
        <v>458</v>
      </c>
    </row>
    <row r="1148" spans="1:18" ht="18.75" customHeight="1">
      <c r="A1148" s="174" t="s">
        <v>455</v>
      </c>
      <c r="B1148" s="429" t="s">
        <v>459</v>
      </c>
      <c r="C1148" s="431" t="s">
        <v>12</v>
      </c>
      <c r="D1148" s="219" t="s">
        <v>460</v>
      </c>
      <c r="E1148" s="219" t="s">
        <v>460</v>
      </c>
      <c r="F1148" s="219" t="s">
        <v>460</v>
      </c>
      <c r="G1148" s="219" t="s">
        <v>460</v>
      </c>
      <c r="H1148" s="219" t="s">
        <v>461</v>
      </c>
      <c r="I1148" s="219" t="s">
        <v>462</v>
      </c>
      <c r="J1148" s="219" t="s">
        <v>462</v>
      </c>
      <c r="K1148" s="419" t="s">
        <v>310</v>
      </c>
      <c r="L1148" s="216"/>
      <c r="M1148" s="216"/>
      <c r="N1148" s="216"/>
      <c r="O1148" s="216"/>
      <c r="P1148" s="216"/>
      <c r="Q1148" s="216"/>
      <c r="R1148" s="216"/>
    </row>
    <row r="1149" spans="1:11" ht="15.75" customHeight="1">
      <c r="A1149" s="1" t="s">
        <v>455</v>
      </c>
      <c r="B1149" s="430"/>
      <c r="C1149" s="432"/>
      <c r="D1149" s="220">
        <v>911</v>
      </c>
      <c r="E1149" s="220">
        <v>912</v>
      </c>
      <c r="F1149" s="220">
        <v>913</v>
      </c>
      <c r="G1149" s="220">
        <v>914</v>
      </c>
      <c r="H1149" s="220">
        <v>915</v>
      </c>
      <c r="I1149" s="220">
        <v>921</v>
      </c>
      <c r="J1149" s="220">
        <v>922</v>
      </c>
      <c r="K1149" s="420"/>
    </row>
    <row r="1150" spans="2:11" ht="15.75" customHeight="1">
      <c r="B1150" s="221" t="s">
        <v>463</v>
      </c>
      <c r="C1150" s="222"/>
      <c r="D1150" s="223"/>
      <c r="E1150" s="223"/>
      <c r="F1150" s="223"/>
      <c r="G1150" s="223"/>
      <c r="H1150" s="223"/>
      <c r="I1150" s="223"/>
      <c r="J1150" s="223"/>
      <c r="K1150" s="219"/>
    </row>
    <row r="1151" spans="1:11" ht="15.75" customHeight="1">
      <c r="A1151" s="1" t="s">
        <v>464</v>
      </c>
      <c r="B1151" s="74" t="s">
        <v>465</v>
      </c>
      <c r="C1151" s="25">
        <v>3481</v>
      </c>
      <c r="D1151" s="45"/>
      <c r="E1151" s="45"/>
      <c r="F1151" s="45"/>
      <c r="G1151" s="45"/>
      <c r="H1151" s="45"/>
      <c r="I1151" s="45"/>
      <c r="J1151" s="45"/>
      <c r="K1151" s="79">
        <f>ROUND(SUM(D1151:J1151),2)</f>
        <v>0</v>
      </c>
    </row>
    <row r="1152" spans="1:11" ht="15.75" customHeight="1">
      <c r="A1152" s="1" t="s">
        <v>464</v>
      </c>
      <c r="B1152" s="213" t="s">
        <v>466</v>
      </c>
      <c r="C1152" s="33">
        <v>3482</v>
      </c>
      <c r="D1152" s="35"/>
      <c r="E1152" s="35"/>
      <c r="F1152" s="35"/>
      <c r="G1152" s="35"/>
      <c r="H1152" s="35"/>
      <c r="I1152" s="35"/>
      <c r="J1152" s="35"/>
      <c r="K1152" s="28">
        <f>ROUND(SUM(D1152:J1152),2)</f>
        <v>0</v>
      </c>
    </row>
    <row r="1153" spans="1:11" ht="15.75" customHeight="1">
      <c r="A1153" s="1" t="s">
        <v>464</v>
      </c>
      <c r="B1153" s="74" t="s">
        <v>467</v>
      </c>
      <c r="C1153" s="75">
        <v>3484</v>
      </c>
      <c r="D1153" s="26"/>
      <c r="E1153" s="26"/>
      <c r="F1153" s="26"/>
      <c r="G1153" s="26"/>
      <c r="H1153" s="26"/>
      <c r="I1153" s="26"/>
      <c r="J1153" s="26"/>
      <c r="K1153" s="59">
        <f>ROUND(SUM(D1153:J1153),2)</f>
        <v>0</v>
      </c>
    </row>
    <row r="1154" spans="1:11" ht="15.75" customHeight="1">
      <c r="A1154" s="1" t="s">
        <v>464</v>
      </c>
      <c r="B1154" s="74" t="s">
        <v>468</v>
      </c>
      <c r="C1154" s="75">
        <v>3489</v>
      </c>
      <c r="D1154" s="26"/>
      <c r="E1154" s="26"/>
      <c r="F1154" s="26"/>
      <c r="G1154" s="26"/>
      <c r="H1154" s="26"/>
      <c r="I1154" s="26"/>
      <c r="J1154" s="26"/>
      <c r="K1154" s="59">
        <f>ROUND(SUM(D1154:J1154),2)</f>
        <v>0</v>
      </c>
    </row>
    <row r="1155" spans="1:11" ht="15.75" customHeight="1">
      <c r="A1155" s="1" t="s">
        <v>455</v>
      </c>
      <c r="B1155" s="46" t="s">
        <v>469</v>
      </c>
      <c r="C1155" s="77"/>
      <c r="D1155" s="28">
        <f aca="true" t="shared" si="53" ref="D1155:J1155">ROUND(SUM(D1151:D1154),2)</f>
        <v>0</v>
      </c>
      <c r="E1155" s="66">
        <f t="shared" si="53"/>
        <v>0</v>
      </c>
      <c r="F1155" s="66">
        <f t="shared" si="53"/>
        <v>0</v>
      </c>
      <c r="G1155" s="66">
        <f t="shared" si="53"/>
        <v>0</v>
      </c>
      <c r="H1155" s="66">
        <f t="shared" si="53"/>
        <v>0</v>
      </c>
      <c r="I1155" s="66">
        <f t="shared" si="53"/>
        <v>0</v>
      </c>
      <c r="J1155" s="66">
        <f t="shared" si="53"/>
        <v>0</v>
      </c>
      <c r="K1155" s="66">
        <f>ROUND(SUM(D1155:J1155),2)</f>
        <v>0</v>
      </c>
    </row>
    <row r="1156" spans="1:11" ht="15" customHeight="1">
      <c r="A1156" s="1" t="s">
        <v>455</v>
      </c>
      <c r="B1156" s="205" t="s">
        <v>470</v>
      </c>
      <c r="C1156" s="224"/>
      <c r="D1156" s="225"/>
      <c r="E1156" s="225"/>
      <c r="F1156" s="225"/>
      <c r="G1156" s="225"/>
      <c r="H1156" s="225"/>
      <c r="I1156" s="225"/>
      <c r="J1156" s="225"/>
      <c r="K1156" s="225"/>
    </row>
    <row r="1157" spans="1:11" ht="15.75" customHeight="1">
      <c r="A1157" s="1" t="s">
        <v>464</v>
      </c>
      <c r="B1157" s="74" t="s">
        <v>155</v>
      </c>
      <c r="C1157" s="25">
        <v>100</v>
      </c>
      <c r="D1157" s="45"/>
      <c r="E1157" s="45"/>
      <c r="F1157" s="45"/>
      <c r="G1157" s="45"/>
      <c r="H1157" s="45"/>
      <c r="I1157" s="45"/>
      <c r="J1157" s="45"/>
      <c r="K1157" s="79">
        <f aca="true" t="shared" si="54" ref="K1157:K1166">ROUND(SUM(D1157:J1157),2)</f>
        <v>0</v>
      </c>
    </row>
    <row r="1158" spans="1:11" ht="15.75" customHeight="1">
      <c r="A1158" s="1" t="s">
        <v>464</v>
      </c>
      <c r="B1158" s="213" t="s">
        <v>253</v>
      </c>
      <c r="C1158" s="33">
        <v>200</v>
      </c>
      <c r="D1158" s="35"/>
      <c r="E1158" s="35"/>
      <c r="F1158" s="35"/>
      <c r="G1158" s="35"/>
      <c r="H1158" s="35"/>
      <c r="I1158" s="35"/>
      <c r="J1158" s="35"/>
      <c r="K1158" s="28">
        <f t="shared" si="54"/>
        <v>0</v>
      </c>
    </row>
    <row r="1159" spans="1:11" ht="15.75" customHeight="1">
      <c r="A1159" s="1" t="s">
        <v>464</v>
      </c>
      <c r="B1159" s="74" t="s">
        <v>254</v>
      </c>
      <c r="C1159" s="75">
        <v>300</v>
      </c>
      <c r="D1159" s="26"/>
      <c r="E1159" s="26"/>
      <c r="F1159" s="26"/>
      <c r="G1159" s="26"/>
      <c r="H1159" s="26"/>
      <c r="I1159" s="26"/>
      <c r="J1159" s="26"/>
      <c r="K1159" s="59">
        <f t="shared" si="54"/>
        <v>0</v>
      </c>
    </row>
    <row r="1160" spans="1:11" ht="15.75" customHeight="1">
      <c r="A1160" s="1" t="s">
        <v>464</v>
      </c>
      <c r="B1160" s="74" t="s">
        <v>255</v>
      </c>
      <c r="C1160" s="75">
        <v>400</v>
      </c>
      <c r="D1160" s="26"/>
      <c r="E1160" s="26"/>
      <c r="F1160" s="26"/>
      <c r="G1160" s="26"/>
      <c r="H1160" s="26"/>
      <c r="I1160" s="26"/>
      <c r="J1160" s="26"/>
      <c r="K1160" s="59">
        <f t="shared" si="54"/>
        <v>0</v>
      </c>
    </row>
    <row r="1161" spans="1:11" ht="15.75" customHeight="1">
      <c r="A1161" s="1" t="s">
        <v>464</v>
      </c>
      <c r="B1161" s="74" t="s">
        <v>256</v>
      </c>
      <c r="C1161" s="75">
        <v>500</v>
      </c>
      <c r="D1161" s="26"/>
      <c r="E1161" s="26"/>
      <c r="F1161" s="26"/>
      <c r="G1161" s="26"/>
      <c r="H1161" s="26"/>
      <c r="I1161" s="26"/>
      <c r="J1161" s="26"/>
      <c r="K1161" s="59">
        <f t="shared" si="54"/>
        <v>0</v>
      </c>
    </row>
    <row r="1162" spans="1:11" ht="15.75" customHeight="1">
      <c r="A1162" s="1" t="s">
        <v>464</v>
      </c>
      <c r="B1162" s="74" t="s">
        <v>471</v>
      </c>
      <c r="C1162" s="75">
        <v>600</v>
      </c>
      <c r="D1162" s="26"/>
      <c r="E1162" s="26"/>
      <c r="F1162" s="26"/>
      <c r="G1162" s="26"/>
      <c r="H1162" s="26"/>
      <c r="I1162" s="26"/>
      <c r="J1162" s="26"/>
      <c r="K1162" s="59">
        <f t="shared" si="54"/>
        <v>0</v>
      </c>
    </row>
    <row r="1163" spans="1:11" ht="15.75" customHeight="1">
      <c r="A1163" s="1" t="s">
        <v>464</v>
      </c>
      <c r="B1163" s="74" t="s">
        <v>161</v>
      </c>
      <c r="C1163" s="75">
        <v>700</v>
      </c>
      <c r="D1163" s="26"/>
      <c r="E1163" s="26"/>
      <c r="F1163" s="26"/>
      <c r="G1163" s="26"/>
      <c r="H1163" s="26"/>
      <c r="I1163" s="26"/>
      <c r="J1163" s="26"/>
      <c r="K1163" s="59">
        <f t="shared" si="54"/>
        <v>0</v>
      </c>
    </row>
    <row r="1164" spans="1:11" ht="15.75" customHeight="1">
      <c r="A1164" s="1" t="s">
        <v>464</v>
      </c>
      <c r="B1164" s="74" t="s">
        <v>472</v>
      </c>
      <c r="C1164" s="75">
        <v>780</v>
      </c>
      <c r="D1164" s="26"/>
      <c r="E1164" s="26"/>
      <c r="F1164" s="26"/>
      <c r="G1164" s="26"/>
      <c r="H1164" s="26"/>
      <c r="I1164" s="26"/>
      <c r="J1164" s="26"/>
      <c r="K1164" s="59">
        <f t="shared" si="54"/>
        <v>0</v>
      </c>
    </row>
    <row r="1165" spans="1:11" ht="15.75" customHeight="1">
      <c r="A1165" s="1" t="s">
        <v>455</v>
      </c>
      <c r="B1165" s="46" t="s">
        <v>473</v>
      </c>
      <c r="C1165" s="77"/>
      <c r="D1165" s="28">
        <f aca="true" t="shared" si="55" ref="D1165:J1165">ROUND(SUM(D1157:D1164),2)</f>
        <v>0</v>
      </c>
      <c r="E1165" s="66">
        <f t="shared" si="55"/>
        <v>0</v>
      </c>
      <c r="F1165" s="66">
        <f t="shared" si="55"/>
        <v>0</v>
      </c>
      <c r="G1165" s="66">
        <f t="shared" si="55"/>
        <v>0</v>
      </c>
      <c r="H1165" s="66">
        <f t="shared" si="55"/>
        <v>0</v>
      </c>
      <c r="I1165" s="66">
        <f t="shared" si="55"/>
        <v>0</v>
      </c>
      <c r="J1165" s="66">
        <f t="shared" si="55"/>
        <v>0</v>
      </c>
      <c r="K1165" s="66">
        <f t="shared" si="54"/>
        <v>0</v>
      </c>
    </row>
    <row r="1166" spans="1:11" ht="15.75" customHeight="1">
      <c r="A1166" s="1" t="s">
        <v>455</v>
      </c>
      <c r="B1166" s="46" t="s">
        <v>474</v>
      </c>
      <c r="C1166" s="77"/>
      <c r="D1166" s="28">
        <f>ROUND(D1155-D1165,2)</f>
        <v>0</v>
      </c>
      <c r="E1166" s="66">
        <f aca="true" t="shared" si="56" ref="E1166:J1166">ROUND(E1155-E1165,2)</f>
        <v>0</v>
      </c>
      <c r="F1166" s="66">
        <f t="shared" si="56"/>
        <v>0</v>
      </c>
      <c r="G1166" s="66">
        <f t="shared" si="56"/>
        <v>0</v>
      </c>
      <c r="H1166" s="66">
        <f t="shared" si="56"/>
        <v>0</v>
      </c>
      <c r="I1166" s="66">
        <f t="shared" si="56"/>
        <v>0</v>
      </c>
      <c r="J1166" s="66">
        <f t="shared" si="56"/>
        <v>0</v>
      </c>
      <c r="K1166" s="66">
        <f t="shared" si="54"/>
        <v>0</v>
      </c>
    </row>
    <row r="1167" spans="1:11" ht="15" customHeight="1">
      <c r="A1167" s="1" t="s">
        <v>455</v>
      </c>
      <c r="B1167" s="205" t="s">
        <v>475</v>
      </c>
      <c r="C1167" s="224"/>
      <c r="D1167" s="225"/>
      <c r="E1167" s="225"/>
      <c r="F1167" s="225"/>
      <c r="G1167" s="225"/>
      <c r="H1167" s="225"/>
      <c r="I1167" s="225"/>
      <c r="J1167" s="225"/>
      <c r="K1167" s="225"/>
    </row>
    <row r="1168" spans="1:11" ht="15.75" customHeight="1">
      <c r="A1168" s="1" t="s">
        <v>476</v>
      </c>
      <c r="B1168" s="74" t="s">
        <v>96</v>
      </c>
      <c r="C1168" s="25">
        <v>3431</v>
      </c>
      <c r="D1168" s="45"/>
      <c r="E1168" s="45"/>
      <c r="F1168" s="45"/>
      <c r="G1168" s="45"/>
      <c r="H1168" s="45"/>
      <c r="I1168" s="45"/>
      <c r="J1168" s="45"/>
      <c r="K1168" s="79">
        <f aca="true" t="shared" si="57" ref="K1168:K1179">ROUND(SUM(D1168:J1168),2)</f>
        <v>0</v>
      </c>
    </row>
    <row r="1169" spans="1:11" ht="15.75" customHeight="1">
      <c r="A1169" s="1" t="s">
        <v>476</v>
      </c>
      <c r="B1169" s="213" t="s">
        <v>98</v>
      </c>
      <c r="C1169" s="33">
        <v>3432</v>
      </c>
      <c r="D1169" s="35"/>
      <c r="E1169" s="35"/>
      <c r="F1169" s="35"/>
      <c r="G1169" s="35"/>
      <c r="H1169" s="35"/>
      <c r="I1169" s="35"/>
      <c r="J1169" s="35"/>
      <c r="K1169" s="28">
        <f t="shared" si="57"/>
        <v>0</v>
      </c>
    </row>
    <row r="1170" spans="1:11" ht="15.75" customHeight="1">
      <c r="A1170" s="1" t="s">
        <v>476</v>
      </c>
      <c r="B1170" s="74" t="s">
        <v>100</v>
      </c>
      <c r="C1170" s="75">
        <v>3433</v>
      </c>
      <c r="D1170" s="26"/>
      <c r="E1170" s="26"/>
      <c r="F1170" s="26"/>
      <c r="G1170" s="26"/>
      <c r="H1170" s="26"/>
      <c r="I1170" s="26"/>
      <c r="J1170" s="26"/>
      <c r="K1170" s="59">
        <f t="shared" si="57"/>
        <v>0</v>
      </c>
    </row>
    <row r="1171" spans="1:11" ht="15.75" customHeight="1">
      <c r="A1171" s="1" t="s">
        <v>476</v>
      </c>
      <c r="B1171" s="74" t="s">
        <v>102</v>
      </c>
      <c r="C1171" s="75">
        <v>3440</v>
      </c>
      <c r="D1171" s="26"/>
      <c r="E1171" s="26"/>
      <c r="F1171" s="26"/>
      <c r="G1171" s="26"/>
      <c r="H1171" s="26"/>
      <c r="I1171" s="26"/>
      <c r="J1171" s="26"/>
      <c r="K1171" s="59">
        <f t="shared" si="57"/>
        <v>0</v>
      </c>
    </row>
    <row r="1172" spans="1:11" ht="15.75" customHeight="1">
      <c r="A1172" s="1" t="s">
        <v>476</v>
      </c>
      <c r="B1172" s="74" t="s">
        <v>143</v>
      </c>
      <c r="C1172" s="75">
        <v>3495</v>
      </c>
      <c r="D1172" s="26"/>
      <c r="E1172" s="26"/>
      <c r="F1172" s="26"/>
      <c r="G1172" s="26"/>
      <c r="H1172" s="26"/>
      <c r="I1172" s="26"/>
      <c r="J1172" s="26"/>
      <c r="K1172" s="59">
        <f t="shared" si="57"/>
        <v>0</v>
      </c>
    </row>
    <row r="1173" spans="1:11" ht="15.75" customHeight="1">
      <c r="A1173" s="1" t="s">
        <v>476</v>
      </c>
      <c r="B1173" s="74" t="s">
        <v>197</v>
      </c>
      <c r="C1173" s="75">
        <v>3740</v>
      </c>
      <c r="D1173" s="26"/>
      <c r="E1173" s="26"/>
      <c r="F1173" s="26"/>
      <c r="G1173" s="26"/>
      <c r="H1173" s="26"/>
      <c r="I1173" s="26"/>
      <c r="J1173" s="26"/>
      <c r="K1173" s="59">
        <f t="shared" si="57"/>
        <v>0</v>
      </c>
    </row>
    <row r="1174" spans="1:11" ht="15.75" customHeight="1">
      <c r="A1174" s="1" t="s">
        <v>476</v>
      </c>
      <c r="B1174" s="74" t="s">
        <v>477</v>
      </c>
      <c r="C1174" s="75">
        <v>3780</v>
      </c>
      <c r="D1174" s="26"/>
      <c r="E1174" s="26"/>
      <c r="F1174" s="26"/>
      <c r="G1174" s="26"/>
      <c r="H1174" s="26"/>
      <c r="I1174" s="26"/>
      <c r="J1174" s="26"/>
      <c r="K1174" s="59">
        <f t="shared" si="57"/>
        <v>0</v>
      </c>
    </row>
    <row r="1175" spans="1:11" ht="15.75" customHeight="1">
      <c r="A1175" s="1" t="s">
        <v>476</v>
      </c>
      <c r="B1175" s="74" t="s">
        <v>478</v>
      </c>
      <c r="C1175" s="75">
        <v>720</v>
      </c>
      <c r="D1175" s="26"/>
      <c r="E1175" s="26"/>
      <c r="F1175" s="26"/>
      <c r="G1175" s="26"/>
      <c r="H1175" s="26"/>
      <c r="I1175" s="26"/>
      <c r="J1175" s="26"/>
      <c r="K1175" s="59">
        <f t="shared" si="57"/>
        <v>0</v>
      </c>
    </row>
    <row r="1176" spans="1:11" ht="15.75" customHeight="1">
      <c r="A1176" s="1" t="s">
        <v>476</v>
      </c>
      <c r="B1176" s="74" t="s">
        <v>479</v>
      </c>
      <c r="C1176" s="75">
        <v>790</v>
      </c>
      <c r="D1176" s="26"/>
      <c r="E1176" s="26"/>
      <c r="F1176" s="26"/>
      <c r="G1176" s="26"/>
      <c r="H1176" s="26"/>
      <c r="I1176" s="26"/>
      <c r="J1176" s="26"/>
      <c r="K1176" s="59">
        <f t="shared" si="57"/>
        <v>0</v>
      </c>
    </row>
    <row r="1177" spans="1:11" ht="15.75" customHeight="1">
      <c r="A1177" s="1" t="s">
        <v>476</v>
      </c>
      <c r="B1177" s="110" t="s">
        <v>480</v>
      </c>
      <c r="C1177" s="103">
        <v>810</v>
      </c>
      <c r="D1177" s="26"/>
      <c r="E1177" s="26"/>
      <c r="F1177" s="26"/>
      <c r="G1177" s="26"/>
      <c r="H1177" s="26"/>
      <c r="I1177" s="26"/>
      <c r="J1177" s="26"/>
      <c r="K1177" s="59">
        <f t="shared" si="57"/>
        <v>0</v>
      </c>
    </row>
    <row r="1178" spans="1:11" ht="15.75" customHeight="1">
      <c r="A1178" s="1" t="s">
        <v>455</v>
      </c>
      <c r="B1178" s="46" t="s">
        <v>481</v>
      </c>
      <c r="C1178" s="77"/>
      <c r="D1178" s="28">
        <f aca="true" t="shared" si="58" ref="D1178:J1178">ROUND(SUM(D1168:D1177),2)</f>
        <v>0</v>
      </c>
      <c r="E1178" s="66">
        <f t="shared" si="58"/>
        <v>0</v>
      </c>
      <c r="F1178" s="66">
        <f t="shared" si="58"/>
        <v>0</v>
      </c>
      <c r="G1178" s="66">
        <f t="shared" si="58"/>
        <v>0</v>
      </c>
      <c r="H1178" s="66">
        <f t="shared" si="58"/>
        <v>0</v>
      </c>
      <c r="I1178" s="66">
        <f t="shared" si="58"/>
        <v>0</v>
      </c>
      <c r="J1178" s="66">
        <f t="shared" si="58"/>
        <v>0</v>
      </c>
      <c r="K1178" s="66">
        <f t="shared" si="57"/>
        <v>0</v>
      </c>
    </row>
    <row r="1179" spans="1:11" ht="18.75" customHeight="1">
      <c r="A1179" s="1" t="s">
        <v>455</v>
      </c>
      <c r="B1179" s="46" t="s">
        <v>482</v>
      </c>
      <c r="C1179" s="75"/>
      <c r="D1179" s="28">
        <f>ROUND(D1166+D1178,2)</f>
        <v>0</v>
      </c>
      <c r="E1179" s="66">
        <f aca="true" t="shared" si="59" ref="E1179:J1179">ROUND(E1166+E1178,2)</f>
        <v>0</v>
      </c>
      <c r="F1179" s="66">
        <f t="shared" si="59"/>
        <v>0</v>
      </c>
      <c r="G1179" s="66">
        <f t="shared" si="59"/>
        <v>0</v>
      </c>
      <c r="H1179" s="66">
        <f t="shared" si="59"/>
        <v>0</v>
      </c>
      <c r="I1179" s="66">
        <f t="shared" si="59"/>
        <v>0</v>
      </c>
      <c r="J1179" s="66">
        <f t="shared" si="59"/>
        <v>0</v>
      </c>
      <c r="K1179" s="66">
        <f t="shared" si="57"/>
        <v>0</v>
      </c>
    </row>
    <row r="1180" spans="1:11" ht="30" customHeight="1">
      <c r="A1180" s="1" t="s">
        <v>455</v>
      </c>
      <c r="B1180" s="73" t="s">
        <v>483</v>
      </c>
      <c r="C1180" s="226"/>
      <c r="D1180" s="212"/>
      <c r="E1180" s="212"/>
      <c r="F1180" s="212"/>
      <c r="G1180" s="212"/>
      <c r="H1180" s="212"/>
      <c r="I1180" s="212"/>
      <c r="J1180" s="212"/>
      <c r="K1180" s="212"/>
    </row>
    <row r="1181" spans="1:11" ht="14.25" customHeight="1">
      <c r="A1181" s="1" t="s">
        <v>455</v>
      </c>
      <c r="B1181" s="21" t="s">
        <v>198</v>
      </c>
      <c r="C1181" s="76"/>
      <c r="D1181" s="40"/>
      <c r="E1181" s="40"/>
      <c r="F1181" s="40"/>
      <c r="G1181" s="40"/>
      <c r="H1181" s="40"/>
      <c r="I1181" s="40"/>
      <c r="J1181" s="40"/>
      <c r="K1181" s="30"/>
    </row>
    <row r="1182" spans="1:11" ht="15.75" customHeight="1">
      <c r="A1182" s="1" t="s">
        <v>455</v>
      </c>
      <c r="B1182" s="24" t="s">
        <v>261</v>
      </c>
      <c r="C1182" s="75">
        <v>3610</v>
      </c>
      <c r="D1182" s="26"/>
      <c r="E1182" s="26"/>
      <c r="F1182" s="26"/>
      <c r="G1182" s="26"/>
      <c r="H1182" s="26"/>
      <c r="I1182" s="26"/>
      <c r="J1182" s="26"/>
      <c r="K1182" s="79">
        <f aca="true" t="shared" si="60" ref="K1182:K1189">ROUND(SUM(D1182:J1182),2)</f>
        <v>0</v>
      </c>
    </row>
    <row r="1183" spans="1:11" ht="15.75" customHeight="1">
      <c r="A1183" s="1" t="s">
        <v>455</v>
      </c>
      <c r="B1183" s="24" t="s">
        <v>199</v>
      </c>
      <c r="C1183" s="75">
        <v>3620</v>
      </c>
      <c r="D1183" s="26"/>
      <c r="E1183" s="26"/>
      <c r="F1183" s="26"/>
      <c r="G1183" s="26"/>
      <c r="H1183" s="26"/>
      <c r="I1183" s="26"/>
      <c r="J1183" s="26"/>
      <c r="K1183" s="28">
        <f t="shared" si="60"/>
        <v>0</v>
      </c>
    </row>
    <row r="1184" spans="1:11" ht="15.75" customHeight="1">
      <c r="A1184" s="1" t="s">
        <v>455</v>
      </c>
      <c r="B1184" s="24" t="s">
        <v>200</v>
      </c>
      <c r="C1184" s="75">
        <v>3630</v>
      </c>
      <c r="D1184" s="26"/>
      <c r="E1184" s="26"/>
      <c r="F1184" s="26"/>
      <c r="G1184" s="26"/>
      <c r="H1184" s="26"/>
      <c r="I1184" s="26"/>
      <c r="J1184" s="26"/>
      <c r="K1184" s="28">
        <f t="shared" si="60"/>
        <v>0</v>
      </c>
    </row>
    <row r="1185" spans="1:11" ht="15.75" customHeight="1">
      <c r="A1185" s="1" t="s">
        <v>455</v>
      </c>
      <c r="B1185" s="24" t="s">
        <v>201</v>
      </c>
      <c r="C1185" s="75">
        <v>3640</v>
      </c>
      <c r="D1185" s="26"/>
      <c r="E1185" s="26"/>
      <c r="F1185" s="26"/>
      <c r="G1185" s="26"/>
      <c r="H1185" s="26"/>
      <c r="I1185" s="26"/>
      <c r="J1185" s="26"/>
      <c r="K1185" s="79">
        <f t="shared" si="60"/>
        <v>0</v>
      </c>
    </row>
    <row r="1186" spans="1:11" ht="15.75" customHeight="1">
      <c r="A1186" s="1" t="s">
        <v>455</v>
      </c>
      <c r="B1186" s="24" t="s">
        <v>262</v>
      </c>
      <c r="C1186" s="75">
        <v>3650</v>
      </c>
      <c r="D1186" s="26"/>
      <c r="E1186" s="26"/>
      <c r="F1186" s="26"/>
      <c r="G1186" s="26"/>
      <c r="H1186" s="26"/>
      <c r="I1186" s="26"/>
      <c r="J1186" s="26"/>
      <c r="K1186" s="28">
        <f t="shared" si="60"/>
        <v>0</v>
      </c>
    </row>
    <row r="1187" spans="1:11" ht="15.75" customHeight="1">
      <c r="A1187" s="1" t="s">
        <v>455</v>
      </c>
      <c r="B1187" s="24" t="s">
        <v>202</v>
      </c>
      <c r="C1187" s="75">
        <v>3660</v>
      </c>
      <c r="D1187" s="26"/>
      <c r="E1187" s="26"/>
      <c r="F1187" s="26"/>
      <c r="G1187" s="26"/>
      <c r="H1187" s="26"/>
      <c r="I1187" s="26"/>
      <c r="J1187" s="26"/>
      <c r="K1187" s="79">
        <f t="shared" si="60"/>
        <v>0</v>
      </c>
    </row>
    <row r="1188" spans="1:11" ht="15.75" customHeight="1">
      <c r="A1188" s="1" t="s">
        <v>455</v>
      </c>
      <c r="B1188" s="24" t="s">
        <v>203</v>
      </c>
      <c r="C1188" s="75">
        <v>3670</v>
      </c>
      <c r="D1188" s="26"/>
      <c r="E1188" s="26"/>
      <c r="F1188" s="26"/>
      <c r="G1188" s="26"/>
      <c r="H1188" s="26"/>
      <c r="I1188" s="26"/>
      <c r="J1188" s="26"/>
      <c r="K1188" s="28">
        <f t="shared" si="60"/>
        <v>0</v>
      </c>
    </row>
    <row r="1189" spans="1:11" ht="15.75" customHeight="1">
      <c r="A1189" s="1" t="s">
        <v>455</v>
      </c>
      <c r="B1189" s="168" t="s">
        <v>205</v>
      </c>
      <c r="C1189" s="76">
        <v>3600</v>
      </c>
      <c r="D1189" s="28">
        <f>ROUND(SUM(D1182:D1188),2)</f>
        <v>0</v>
      </c>
      <c r="E1189" s="66">
        <f aca="true" t="shared" si="61" ref="E1189:J1189">ROUND(SUM(E1182:E1188),2)</f>
        <v>0</v>
      </c>
      <c r="F1189" s="66">
        <f t="shared" si="61"/>
        <v>0</v>
      </c>
      <c r="G1189" s="66">
        <f t="shared" si="61"/>
        <v>0</v>
      </c>
      <c r="H1189" s="66">
        <f t="shared" si="61"/>
        <v>0</v>
      </c>
      <c r="I1189" s="66">
        <f t="shared" si="61"/>
        <v>0</v>
      </c>
      <c r="J1189" s="66">
        <f t="shared" si="61"/>
        <v>0</v>
      </c>
      <c r="K1189" s="28">
        <f t="shared" si="60"/>
        <v>0</v>
      </c>
    </row>
    <row r="1190" spans="1:11" ht="14.25" customHeight="1">
      <c r="A1190" s="1" t="s">
        <v>455</v>
      </c>
      <c r="B1190" s="130" t="s">
        <v>206</v>
      </c>
      <c r="C1190" s="131"/>
      <c r="D1190" s="40"/>
      <c r="E1190" s="40"/>
      <c r="F1190" s="40"/>
      <c r="G1190" s="40"/>
      <c r="H1190" s="40"/>
      <c r="I1190" s="40"/>
      <c r="J1190" s="40"/>
      <c r="K1190" s="30"/>
    </row>
    <row r="1191" spans="1:11" ht="15.75" customHeight="1">
      <c r="A1191" s="1" t="s">
        <v>455</v>
      </c>
      <c r="B1191" s="100" t="s">
        <v>263</v>
      </c>
      <c r="C1191" s="103">
        <v>910</v>
      </c>
      <c r="D1191" s="45"/>
      <c r="E1191" s="45"/>
      <c r="F1191" s="45"/>
      <c r="G1191" s="45"/>
      <c r="H1191" s="45"/>
      <c r="I1191" s="45"/>
      <c r="J1191" s="45"/>
      <c r="K1191" s="79">
        <f aca="true" t="shared" si="62" ref="K1191:K1202">ROUND(SUM(D1191:J1191),2)</f>
        <v>0</v>
      </c>
    </row>
    <row r="1192" spans="1:11" ht="15.75" customHeight="1">
      <c r="A1192" s="1" t="s">
        <v>455</v>
      </c>
      <c r="B1192" s="100" t="s">
        <v>207</v>
      </c>
      <c r="C1192" s="103">
        <v>920</v>
      </c>
      <c r="D1192" s="35"/>
      <c r="E1192" s="35"/>
      <c r="F1192" s="35"/>
      <c r="G1192" s="35"/>
      <c r="H1192" s="35"/>
      <c r="I1192" s="35"/>
      <c r="J1192" s="35"/>
      <c r="K1192" s="28">
        <f t="shared" si="62"/>
        <v>0</v>
      </c>
    </row>
    <row r="1193" spans="1:11" ht="15.75" customHeight="1">
      <c r="A1193" s="1" t="s">
        <v>455</v>
      </c>
      <c r="B1193" s="100" t="s">
        <v>208</v>
      </c>
      <c r="C1193" s="103">
        <v>930</v>
      </c>
      <c r="D1193" s="35"/>
      <c r="E1193" s="35"/>
      <c r="F1193" s="35"/>
      <c r="G1193" s="35"/>
      <c r="H1193" s="35"/>
      <c r="I1193" s="35"/>
      <c r="J1193" s="35"/>
      <c r="K1193" s="28">
        <f t="shared" si="62"/>
        <v>0</v>
      </c>
    </row>
    <row r="1194" spans="1:11" ht="15.75" customHeight="1">
      <c r="A1194" s="1" t="s">
        <v>455</v>
      </c>
      <c r="B1194" s="100" t="s">
        <v>209</v>
      </c>
      <c r="C1194" s="103">
        <v>940</v>
      </c>
      <c r="D1194" s="35"/>
      <c r="E1194" s="35"/>
      <c r="F1194" s="35"/>
      <c r="G1194" s="35"/>
      <c r="H1194" s="35"/>
      <c r="I1194" s="35"/>
      <c r="J1194" s="35"/>
      <c r="K1194" s="28">
        <f t="shared" si="62"/>
        <v>0</v>
      </c>
    </row>
    <row r="1195" spans="1:11" ht="15.75" customHeight="1">
      <c r="A1195" s="1" t="s">
        <v>455</v>
      </c>
      <c r="B1195" s="100" t="s">
        <v>262</v>
      </c>
      <c r="C1195" s="103">
        <v>950</v>
      </c>
      <c r="D1195" s="35"/>
      <c r="E1195" s="35"/>
      <c r="F1195" s="35"/>
      <c r="G1195" s="35"/>
      <c r="H1195" s="35"/>
      <c r="I1195" s="35"/>
      <c r="J1195" s="35"/>
      <c r="K1195" s="28">
        <f t="shared" si="62"/>
        <v>0</v>
      </c>
    </row>
    <row r="1196" spans="1:11" ht="15.75" customHeight="1">
      <c r="A1196" s="1" t="s">
        <v>455</v>
      </c>
      <c r="B1196" s="100" t="s">
        <v>210</v>
      </c>
      <c r="C1196" s="103">
        <v>960</v>
      </c>
      <c r="D1196" s="35"/>
      <c r="E1196" s="35"/>
      <c r="F1196" s="35"/>
      <c r="G1196" s="35"/>
      <c r="H1196" s="35"/>
      <c r="I1196" s="35"/>
      <c r="J1196" s="35"/>
      <c r="K1196" s="28">
        <f t="shared" si="62"/>
        <v>0</v>
      </c>
    </row>
    <row r="1197" spans="1:11" ht="15.75" customHeight="1">
      <c r="A1197" s="1" t="s">
        <v>455</v>
      </c>
      <c r="B1197" s="100" t="s">
        <v>211</v>
      </c>
      <c r="C1197" s="103">
        <v>970</v>
      </c>
      <c r="D1197" s="35"/>
      <c r="E1197" s="35"/>
      <c r="F1197" s="35"/>
      <c r="G1197" s="35"/>
      <c r="H1197" s="35"/>
      <c r="I1197" s="35"/>
      <c r="J1197" s="35"/>
      <c r="K1197" s="28">
        <f t="shared" si="62"/>
        <v>0</v>
      </c>
    </row>
    <row r="1198" spans="1:11" ht="15.75" customHeight="1">
      <c r="A1198" s="1" t="s">
        <v>455</v>
      </c>
      <c r="B1198" s="100" t="s">
        <v>213</v>
      </c>
      <c r="C1198" s="103">
        <v>9700</v>
      </c>
      <c r="D1198" s="28">
        <f>ROUND(SUM(D1191:D1197),2)</f>
        <v>0</v>
      </c>
      <c r="E1198" s="66">
        <f aca="true" t="shared" si="63" ref="E1198:J1198">ROUND(SUM(E1191:E1197),2)</f>
        <v>0</v>
      </c>
      <c r="F1198" s="66">
        <f t="shared" si="63"/>
        <v>0</v>
      </c>
      <c r="G1198" s="66">
        <f t="shared" si="63"/>
        <v>0</v>
      </c>
      <c r="H1198" s="66">
        <f t="shared" si="63"/>
        <v>0</v>
      </c>
      <c r="I1198" s="66">
        <f t="shared" si="63"/>
        <v>0</v>
      </c>
      <c r="J1198" s="66">
        <f t="shared" si="63"/>
        <v>0</v>
      </c>
      <c r="K1198" s="28">
        <f t="shared" si="62"/>
        <v>0</v>
      </c>
    </row>
    <row r="1199" spans="1:11" ht="15.75" customHeight="1">
      <c r="A1199" s="1" t="s">
        <v>455</v>
      </c>
      <c r="B1199" s="46" t="s">
        <v>484</v>
      </c>
      <c r="C1199" s="77"/>
      <c r="D1199" s="28">
        <f>ROUND(D1179+D1189+D1198,2)</f>
        <v>0</v>
      </c>
      <c r="E1199" s="66">
        <f aca="true" t="shared" si="64" ref="E1199:J1199">ROUND(E1179+E1189+E1198,2)</f>
        <v>0</v>
      </c>
      <c r="F1199" s="66">
        <f t="shared" si="64"/>
        <v>0</v>
      </c>
      <c r="G1199" s="66">
        <f t="shared" si="64"/>
        <v>0</v>
      </c>
      <c r="H1199" s="66">
        <f t="shared" si="64"/>
        <v>0</v>
      </c>
      <c r="I1199" s="66">
        <f t="shared" si="64"/>
        <v>0</v>
      </c>
      <c r="J1199" s="66">
        <f t="shared" si="64"/>
        <v>0</v>
      </c>
      <c r="K1199" s="28">
        <f t="shared" si="62"/>
        <v>0</v>
      </c>
    </row>
    <row r="1200" spans="1:11" ht="15.75" customHeight="1">
      <c r="A1200" s="1" t="s">
        <v>455</v>
      </c>
      <c r="B1200" s="74" t="str">
        <f>IF(G2="","Beginning Net Position",CONCATENATE("Net Position, ",LOOKUP(G2,T2:T9,U2:U9)))</f>
        <v>Net Position, July 1, 2021</v>
      </c>
      <c r="C1200" s="75">
        <v>2880</v>
      </c>
      <c r="D1200" s="26"/>
      <c r="E1200" s="26"/>
      <c r="F1200" s="26"/>
      <c r="G1200" s="26"/>
      <c r="H1200" s="26"/>
      <c r="I1200" s="26"/>
      <c r="J1200" s="26"/>
      <c r="K1200" s="79">
        <f t="shared" si="62"/>
        <v>0</v>
      </c>
    </row>
    <row r="1201" spans="1:11" ht="15.75" customHeight="1">
      <c r="A1201" s="1" t="s">
        <v>455</v>
      </c>
      <c r="B1201" s="74" t="s">
        <v>485</v>
      </c>
      <c r="C1201" s="75">
        <v>2896</v>
      </c>
      <c r="D1201" s="35"/>
      <c r="E1201" s="35"/>
      <c r="F1201" s="35"/>
      <c r="G1201" s="35"/>
      <c r="H1201" s="35"/>
      <c r="I1201" s="35"/>
      <c r="J1201" s="35"/>
      <c r="K1201" s="79">
        <f t="shared" si="62"/>
        <v>0</v>
      </c>
    </row>
    <row r="1202" spans="1:11" ht="18.75" customHeight="1">
      <c r="A1202" s="1" t="s">
        <v>455</v>
      </c>
      <c r="B1202" s="74" t="str">
        <f>IF(G2="","Ending Net Position",CONCATENATE("Net Position, ",LOOKUP(G2,T2:T9,V2:V9)))</f>
        <v>Net Position, June 30, 2022</v>
      </c>
      <c r="C1202" s="75">
        <v>2780</v>
      </c>
      <c r="D1202" s="35"/>
      <c r="E1202" s="35"/>
      <c r="F1202" s="35"/>
      <c r="G1202" s="35"/>
      <c r="H1202" s="35"/>
      <c r="I1202" s="35"/>
      <c r="J1202" s="35"/>
      <c r="K1202" s="28">
        <f t="shared" si="62"/>
        <v>0</v>
      </c>
    </row>
    <row r="1203" spans="2:3" ht="12.75">
      <c r="B1203" s="51"/>
      <c r="C1203" s="72"/>
    </row>
    <row r="1204" spans="2:3" ht="12.75">
      <c r="B1204" s="51" t="s">
        <v>189</v>
      </c>
      <c r="C1204" s="72"/>
    </row>
    <row r="1205" spans="1:11" ht="12.75">
      <c r="A1205" s="88"/>
      <c r="B1205" s="88"/>
      <c r="C1205" s="88"/>
      <c r="D1205" s="88"/>
      <c r="E1205" s="88"/>
      <c r="F1205" s="88"/>
      <c r="G1205" s="88"/>
      <c r="H1205" s="88"/>
      <c r="I1205" s="88"/>
      <c r="J1205" s="88"/>
      <c r="K1205" s="88"/>
    </row>
    <row r="1206" spans="1:11" ht="12.75">
      <c r="A1206" s="88"/>
      <c r="B1206" s="88"/>
      <c r="C1206" s="88"/>
      <c r="D1206" s="88"/>
      <c r="E1206" s="88"/>
      <c r="F1206" s="88"/>
      <c r="G1206" s="88"/>
      <c r="H1206" s="88"/>
      <c r="I1206" s="88"/>
      <c r="J1206" s="88"/>
      <c r="K1206" s="88"/>
    </row>
    <row r="1207" spans="1:12" ht="12.75">
      <c r="A1207" s="88" t="s">
        <v>486</v>
      </c>
      <c r="B1207" s="2" t="str">
        <f>$B$1</f>
        <v>DISTRICT SCHOOL BOARD OF OKEECHOBEE COUNTY</v>
      </c>
      <c r="C1207" s="227"/>
      <c r="H1207" s="3"/>
      <c r="J1207" s="88"/>
      <c r="K1207" s="14" t="s">
        <v>487</v>
      </c>
      <c r="L1207" s="88"/>
    </row>
    <row r="1208" spans="1:12" ht="12.75">
      <c r="A1208" s="1" t="s">
        <v>455</v>
      </c>
      <c r="B1208" s="2" t="s">
        <v>488</v>
      </c>
      <c r="C1208" s="227"/>
      <c r="J1208" s="88"/>
      <c r="K1208" s="8" t="s">
        <v>489</v>
      </c>
      <c r="L1208" s="88"/>
    </row>
    <row r="1209" spans="1:12" ht="13.5" customHeight="1">
      <c r="A1209" s="1" t="s">
        <v>455</v>
      </c>
      <c r="B1209" s="52" t="str">
        <f>B4</f>
        <v>For the Fiscal Year Ended June 30, 2022</v>
      </c>
      <c r="C1209" s="227"/>
      <c r="J1209" s="88"/>
      <c r="K1209" s="93" t="s">
        <v>490</v>
      </c>
      <c r="L1209" s="88"/>
    </row>
    <row r="1210" spans="1:12" ht="15" customHeight="1">
      <c r="A1210" s="1" t="s">
        <v>455</v>
      </c>
      <c r="B1210" s="429" t="s">
        <v>459</v>
      </c>
      <c r="C1210" s="441" t="s">
        <v>12</v>
      </c>
      <c r="D1210" s="228" t="s">
        <v>491</v>
      </c>
      <c r="E1210" s="228" t="s">
        <v>491</v>
      </c>
      <c r="F1210" s="228" t="s">
        <v>491</v>
      </c>
      <c r="G1210" s="228" t="s">
        <v>491</v>
      </c>
      <c r="H1210" s="228" t="s">
        <v>491</v>
      </c>
      <c r="I1210" s="229" t="s">
        <v>492</v>
      </c>
      <c r="J1210" s="181" t="s">
        <v>493</v>
      </c>
      <c r="K1210" s="433" t="s">
        <v>310</v>
      </c>
      <c r="L1210" s="88"/>
    </row>
    <row r="1211" spans="1:12" ht="15.75" customHeight="1">
      <c r="A1211" s="1" t="s">
        <v>455</v>
      </c>
      <c r="B1211" s="430"/>
      <c r="C1211" s="442"/>
      <c r="D1211" s="230">
        <v>711</v>
      </c>
      <c r="E1211" s="230">
        <v>712</v>
      </c>
      <c r="F1211" s="230">
        <v>713</v>
      </c>
      <c r="G1211" s="230">
        <v>714</v>
      </c>
      <c r="H1211" s="230">
        <v>715</v>
      </c>
      <c r="I1211" s="230">
        <v>731</v>
      </c>
      <c r="J1211" s="230">
        <v>791</v>
      </c>
      <c r="K1211" s="434"/>
      <c r="L1211" s="88"/>
    </row>
    <row r="1212" spans="2:12" ht="15" customHeight="1">
      <c r="B1212" s="221" t="s">
        <v>463</v>
      </c>
      <c r="C1212" s="231"/>
      <c r="D1212" s="223"/>
      <c r="E1212" s="223"/>
      <c r="F1212" s="223"/>
      <c r="G1212" s="223"/>
      <c r="H1212" s="223"/>
      <c r="I1212" s="223"/>
      <c r="J1212" s="223"/>
      <c r="K1212" s="232"/>
      <c r="L1212" s="88"/>
    </row>
    <row r="1213" spans="1:12" ht="15.75" customHeight="1">
      <c r="A1213" s="1" t="s">
        <v>464</v>
      </c>
      <c r="B1213" s="74" t="s">
        <v>465</v>
      </c>
      <c r="C1213" s="25">
        <v>3481</v>
      </c>
      <c r="D1213" s="45"/>
      <c r="E1213" s="45"/>
      <c r="F1213" s="45"/>
      <c r="G1213" s="45"/>
      <c r="H1213" s="45"/>
      <c r="I1213" s="45"/>
      <c r="J1213" s="45"/>
      <c r="K1213" s="79">
        <f>ROUND(SUM(D1213:J1213),2)</f>
        <v>0</v>
      </c>
      <c r="L1213" s="50"/>
    </row>
    <row r="1214" spans="1:12" ht="15.75" customHeight="1">
      <c r="A1214" s="1" t="s">
        <v>464</v>
      </c>
      <c r="B1214" s="213" t="s">
        <v>466</v>
      </c>
      <c r="C1214" s="33">
        <v>3482</v>
      </c>
      <c r="D1214" s="35"/>
      <c r="E1214" s="35"/>
      <c r="F1214" s="35"/>
      <c r="G1214" s="35"/>
      <c r="H1214" s="35"/>
      <c r="I1214" s="35"/>
      <c r="J1214" s="35"/>
      <c r="K1214" s="28">
        <f>ROUND(SUM(D1214:J1214),2)</f>
        <v>0</v>
      </c>
      <c r="L1214" s="50"/>
    </row>
    <row r="1215" spans="1:12" ht="15.75" customHeight="1">
      <c r="A1215" s="1" t="s">
        <v>464</v>
      </c>
      <c r="B1215" s="74" t="s">
        <v>467</v>
      </c>
      <c r="C1215" s="75">
        <v>3484</v>
      </c>
      <c r="D1215" s="26"/>
      <c r="E1215" s="26"/>
      <c r="F1215" s="26"/>
      <c r="G1215" s="26"/>
      <c r="H1215" s="26"/>
      <c r="I1215" s="26"/>
      <c r="J1215" s="26"/>
      <c r="K1215" s="59">
        <f>ROUND(SUM(D1215:J1215),2)</f>
        <v>0</v>
      </c>
      <c r="L1215" s="50"/>
    </row>
    <row r="1216" spans="1:12" ht="15.75" customHeight="1">
      <c r="A1216" s="1" t="s">
        <v>464</v>
      </c>
      <c r="B1216" s="74" t="s">
        <v>468</v>
      </c>
      <c r="C1216" s="75">
        <v>3489</v>
      </c>
      <c r="D1216" s="26"/>
      <c r="E1216" s="26"/>
      <c r="F1216" s="26"/>
      <c r="G1216" s="26"/>
      <c r="H1216" s="26"/>
      <c r="I1216" s="26"/>
      <c r="J1216" s="26"/>
      <c r="K1216" s="59">
        <f>ROUND(SUM(D1216:J1216),2)</f>
        <v>0</v>
      </c>
      <c r="L1216" s="50"/>
    </row>
    <row r="1217" spans="1:12" ht="15.75" customHeight="1">
      <c r="A1217" s="1" t="s">
        <v>455</v>
      </c>
      <c r="B1217" s="46" t="s">
        <v>469</v>
      </c>
      <c r="C1217" s="77"/>
      <c r="D1217" s="28">
        <f aca="true" t="shared" si="65" ref="D1217:J1217">ROUND(SUM(D1213:D1216),2)</f>
        <v>0</v>
      </c>
      <c r="E1217" s="66">
        <f t="shared" si="65"/>
        <v>0</v>
      </c>
      <c r="F1217" s="66">
        <f t="shared" si="65"/>
        <v>0</v>
      </c>
      <c r="G1217" s="66">
        <f t="shared" si="65"/>
        <v>0</v>
      </c>
      <c r="H1217" s="66">
        <f t="shared" si="65"/>
        <v>0</v>
      </c>
      <c r="I1217" s="66">
        <f t="shared" si="65"/>
        <v>0</v>
      </c>
      <c r="J1217" s="66">
        <f t="shared" si="65"/>
        <v>0</v>
      </c>
      <c r="K1217" s="66">
        <f>ROUND(SUM(D1217:J1217),2)</f>
        <v>0</v>
      </c>
      <c r="L1217" s="50"/>
    </row>
    <row r="1218" spans="1:12" ht="15" customHeight="1">
      <c r="A1218" s="1" t="s">
        <v>455</v>
      </c>
      <c r="B1218" s="205" t="s">
        <v>470</v>
      </c>
      <c r="C1218" s="224"/>
      <c r="D1218" s="225"/>
      <c r="E1218" s="225"/>
      <c r="F1218" s="225"/>
      <c r="G1218" s="225"/>
      <c r="H1218" s="225"/>
      <c r="I1218" s="225"/>
      <c r="J1218" s="225"/>
      <c r="K1218" s="225"/>
      <c r="L1218" s="50"/>
    </row>
    <row r="1219" spans="1:12" ht="15.75" customHeight="1">
      <c r="A1219" s="1" t="s">
        <v>464</v>
      </c>
      <c r="B1219" s="74" t="s">
        <v>155</v>
      </c>
      <c r="C1219" s="25">
        <v>100</v>
      </c>
      <c r="D1219" s="45"/>
      <c r="E1219" s="45"/>
      <c r="F1219" s="45"/>
      <c r="G1219" s="45"/>
      <c r="H1219" s="45"/>
      <c r="I1219" s="45"/>
      <c r="J1219" s="45"/>
      <c r="K1219" s="79">
        <f aca="true" t="shared" si="66" ref="K1219:K1228">ROUND(SUM(D1219:J1219),2)</f>
        <v>0</v>
      </c>
      <c r="L1219" s="50"/>
    </row>
    <row r="1220" spans="1:12" ht="15.75" customHeight="1">
      <c r="A1220" s="1" t="s">
        <v>464</v>
      </c>
      <c r="B1220" s="213" t="s">
        <v>253</v>
      </c>
      <c r="C1220" s="33">
        <v>200</v>
      </c>
      <c r="D1220" s="35"/>
      <c r="E1220" s="35"/>
      <c r="F1220" s="35"/>
      <c r="G1220" s="35"/>
      <c r="H1220" s="35"/>
      <c r="I1220" s="35"/>
      <c r="J1220" s="35"/>
      <c r="K1220" s="28">
        <f t="shared" si="66"/>
        <v>0</v>
      </c>
      <c r="L1220" s="50"/>
    </row>
    <row r="1221" spans="1:12" ht="15.75" customHeight="1">
      <c r="A1221" s="1" t="s">
        <v>464</v>
      </c>
      <c r="B1221" s="74" t="s">
        <v>254</v>
      </c>
      <c r="C1221" s="75">
        <v>300</v>
      </c>
      <c r="D1221" s="45"/>
      <c r="E1221" s="45"/>
      <c r="F1221" s="45"/>
      <c r="G1221" s="45"/>
      <c r="H1221" s="45"/>
      <c r="I1221" s="45"/>
      <c r="J1221" s="45"/>
      <c r="K1221" s="79">
        <f t="shared" si="66"/>
        <v>0</v>
      </c>
      <c r="L1221" s="50"/>
    </row>
    <row r="1222" spans="1:12" ht="15.75" customHeight="1">
      <c r="A1222" s="1" t="s">
        <v>464</v>
      </c>
      <c r="B1222" s="74" t="s">
        <v>255</v>
      </c>
      <c r="C1222" s="75">
        <v>400</v>
      </c>
      <c r="D1222" s="45"/>
      <c r="E1222" s="45"/>
      <c r="F1222" s="45"/>
      <c r="G1222" s="45"/>
      <c r="H1222" s="45"/>
      <c r="I1222" s="45"/>
      <c r="J1222" s="45"/>
      <c r="K1222" s="79">
        <f t="shared" si="66"/>
        <v>0</v>
      </c>
      <c r="L1222" s="50"/>
    </row>
    <row r="1223" spans="1:12" ht="15.75" customHeight="1">
      <c r="A1223" s="1" t="s">
        <v>464</v>
      </c>
      <c r="B1223" s="74" t="s">
        <v>256</v>
      </c>
      <c r="C1223" s="75">
        <v>500</v>
      </c>
      <c r="D1223" s="45"/>
      <c r="E1223" s="45"/>
      <c r="F1223" s="45"/>
      <c r="G1223" s="45"/>
      <c r="H1223" s="45"/>
      <c r="I1223" s="45"/>
      <c r="J1223" s="45"/>
      <c r="K1223" s="79">
        <f t="shared" si="66"/>
        <v>0</v>
      </c>
      <c r="L1223" s="50"/>
    </row>
    <row r="1224" spans="1:12" ht="15.75" customHeight="1">
      <c r="A1224" s="1" t="s">
        <v>464</v>
      </c>
      <c r="B1224" s="74" t="s">
        <v>471</v>
      </c>
      <c r="C1224" s="75">
        <v>600</v>
      </c>
      <c r="D1224" s="45"/>
      <c r="E1224" s="45"/>
      <c r="F1224" s="45"/>
      <c r="G1224" s="45"/>
      <c r="H1224" s="45"/>
      <c r="I1224" s="45"/>
      <c r="J1224" s="45"/>
      <c r="K1224" s="79">
        <f t="shared" si="66"/>
        <v>0</v>
      </c>
      <c r="L1224" s="50"/>
    </row>
    <row r="1225" spans="1:12" ht="15.75" customHeight="1">
      <c r="A1225" s="1" t="s">
        <v>464</v>
      </c>
      <c r="B1225" s="74" t="s">
        <v>161</v>
      </c>
      <c r="C1225" s="75">
        <v>700</v>
      </c>
      <c r="D1225" s="45"/>
      <c r="E1225" s="45"/>
      <c r="F1225" s="45"/>
      <c r="G1225" s="45"/>
      <c r="H1225" s="45"/>
      <c r="I1225" s="45"/>
      <c r="J1225" s="45"/>
      <c r="K1225" s="79">
        <f t="shared" si="66"/>
        <v>0</v>
      </c>
      <c r="L1225" s="50"/>
    </row>
    <row r="1226" spans="1:12" ht="15.75" customHeight="1">
      <c r="A1226" s="1" t="s">
        <v>464</v>
      </c>
      <c r="B1226" s="74" t="s">
        <v>472</v>
      </c>
      <c r="C1226" s="75">
        <v>780</v>
      </c>
      <c r="D1226" s="45"/>
      <c r="E1226" s="45"/>
      <c r="F1226" s="45"/>
      <c r="G1226" s="45"/>
      <c r="H1226" s="45"/>
      <c r="I1226" s="45"/>
      <c r="J1226" s="45"/>
      <c r="K1226" s="79">
        <f t="shared" si="66"/>
        <v>0</v>
      </c>
      <c r="L1226" s="50"/>
    </row>
    <row r="1227" spans="1:12" ht="15.75" customHeight="1">
      <c r="A1227" s="1" t="s">
        <v>455</v>
      </c>
      <c r="B1227" s="46" t="s">
        <v>473</v>
      </c>
      <c r="C1227" s="77"/>
      <c r="D1227" s="28">
        <f aca="true" t="shared" si="67" ref="D1227:J1227">ROUND(SUM(D1219:D1226),2)</f>
        <v>0</v>
      </c>
      <c r="E1227" s="66">
        <f t="shared" si="67"/>
        <v>0</v>
      </c>
      <c r="F1227" s="66">
        <f t="shared" si="67"/>
        <v>0</v>
      </c>
      <c r="G1227" s="66">
        <f t="shared" si="67"/>
        <v>0</v>
      </c>
      <c r="H1227" s="66">
        <f t="shared" si="67"/>
        <v>0</v>
      </c>
      <c r="I1227" s="66">
        <f t="shared" si="67"/>
        <v>0</v>
      </c>
      <c r="J1227" s="66">
        <f t="shared" si="67"/>
        <v>0</v>
      </c>
      <c r="K1227" s="66">
        <f t="shared" si="66"/>
        <v>0</v>
      </c>
      <c r="L1227" s="50"/>
    </row>
    <row r="1228" spans="1:12" ht="15.75" customHeight="1">
      <c r="A1228" s="1" t="s">
        <v>455</v>
      </c>
      <c r="B1228" s="46" t="s">
        <v>474</v>
      </c>
      <c r="C1228" s="77"/>
      <c r="D1228" s="28">
        <f>ROUND(D1217-D1227,2)</f>
        <v>0</v>
      </c>
      <c r="E1228" s="66">
        <f aca="true" t="shared" si="68" ref="E1228:J1228">ROUND(E1217-E1227,2)</f>
        <v>0</v>
      </c>
      <c r="F1228" s="66">
        <f t="shared" si="68"/>
        <v>0</v>
      </c>
      <c r="G1228" s="66">
        <f t="shared" si="68"/>
        <v>0</v>
      </c>
      <c r="H1228" s="66">
        <f t="shared" si="68"/>
        <v>0</v>
      </c>
      <c r="I1228" s="66">
        <f t="shared" si="68"/>
        <v>0</v>
      </c>
      <c r="J1228" s="66">
        <f t="shared" si="68"/>
        <v>0</v>
      </c>
      <c r="K1228" s="66">
        <f t="shared" si="66"/>
        <v>0</v>
      </c>
      <c r="L1228" s="50"/>
    </row>
    <row r="1229" spans="1:12" ht="15" customHeight="1">
      <c r="A1229" s="1" t="s">
        <v>455</v>
      </c>
      <c r="B1229" s="205" t="s">
        <v>475</v>
      </c>
      <c r="C1229" s="224"/>
      <c r="D1229" s="225"/>
      <c r="E1229" s="225"/>
      <c r="F1229" s="225"/>
      <c r="G1229" s="225"/>
      <c r="H1229" s="225"/>
      <c r="I1229" s="225"/>
      <c r="J1229" s="225"/>
      <c r="K1229" s="225"/>
      <c r="L1229" s="50"/>
    </row>
    <row r="1230" spans="1:12" ht="15.75" customHeight="1">
      <c r="A1230" s="1" t="s">
        <v>476</v>
      </c>
      <c r="B1230" s="74" t="s">
        <v>96</v>
      </c>
      <c r="C1230" s="25">
        <v>3431</v>
      </c>
      <c r="D1230" s="45"/>
      <c r="E1230" s="45"/>
      <c r="F1230" s="45"/>
      <c r="G1230" s="45"/>
      <c r="H1230" s="45"/>
      <c r="I1230" s="45"/>
      <c r="J1230" s="45"/>
      <c r="K1230" s="79">
        <f aca="true" t="shared" si="69" ref="K1230:K1241">ROUND(SUM(D1230:J1230),2)</f>
        <v>0</v>
      </c>
      <c r="L1230" s="50"/>
    </row>
    <row r="1231" spans="1:12" ht="15.75" customHeight="1">
      <c r="A1231" s="1" t="s">
        <v>476</v>
      </c>
      <c r="B1231" s="213" t="s">
        <v>98</v>
      </c>
      <c r="C1231" s="33">
        <v>3432</v>
      </c>
      <c r="D1231" s="35"/>
      <c r="E1231" s="35"/>
      <c r="F1231" s="35"/>
      <c r="G1231" s="35"/>
      <c r="H1231" s="35"/>
      <c r="I1231" s="35"/>
      <c r="J1231" s="35"/>
      <c r="K1231" s="28">
        <f t="shared" si="69"/>
        <v>0</v>
      </c>
      <c r="L1231" s="50"/>
    </row>
    <row r="1232" spans="1:12" ht="15.75" customHeight="1">
      <c r="A1232" s="1" t="s">
        <v>476</v>
      </c>
      <c r="B1232" s="74" t="s">
        <v>100</v>
      </c>
      <c r="C1232" s="75">
        <v>3433</v>
      </c>
      <c r="D1232" s="26"/>
      <c r="E1232" s="26"/>
      <c r="F1232" s="26"/>
      <c r="G1232" s="26"/>
      <c r="H1232" s="26"/>
      <c r="I1232" s="26"/>
      <c r="J1232" s="26"/>
      <c r="K1232" s="59">
        <f t="shared" si="69"/>
        <v>0</v>
      </c>
      <c r="L1232" s="50"/>
    </row>
    <row r="1233" spans="1:12" ht="15.75" customHeight="1">
      <c r="A1233" s="1" t="s">
        <v>476</v>
      </c>
      <c r="B1233" s="74" t="s">
        <v>102</v>
      </c>
      <c r="C1233" s="75">
        <v>3440</v>
      </c>
      <c r="D1233" s="26"/>
      <c r="E1233" s="26"/>
      <c r="F1233" s="26"/>
      <c r="G1233" s="26"/>
      <c r="H1233" s="26"/>
      <c r="I1233" s="26"/>
      <c r="J1233" s="26"/>
      <c r="K1233" s="59">
        <f t="shared" si="69"/>
        <v>0</v>
      </c>
      <c r="L1233" s="50"/>
    </row>
    <row r="1234" spans="1:12" ht="15.75" customHeight="1">
      <c r="A1234" s="1" t="s">
        <v>476</v>
      </c>
      <c r="B1234" s="74" t="s">
        <v>143</v>
      </c>
      <c r="C1234" s="75">
        <v>3495</v>
      </c>
      <c r="D1234" s="26"/>
      <c r="E1234" s="26"/>
      <c r="F1234" s="26"/>
      <c r="G1234" s="26"/>
      <c r="H1234" s="26"/>
      <c r="I1234" s="26"/>
      <c r="J1234" s="26"/>
      <c r="K1234" s="59">
        <f t="shared" si="69"/>
        <v>0</v>
      </c>
      <c r="L1234" s="50"/>
    </row>
    <row r="1235" spans="1:12" ht="15.75" customHeight="1">
      <c r="A1235" s="1" t="s">
        <v>476</v>
      </c>
      <c r="B1235" s="74" t="s">
        <v>197</v>
      </c>
      <c r="C1235" s="75">
        <v>3740</v>
      </c>
      <c r="D1235" s="26"/>
      <c r="E1235" s="26"/>
      <c r="F1235" s="26"/>
      <c r="G1235" s="26"/>
      <c r="H1235" s="26"/>
      <c r="I1235" s="26"/>
      <c r="J1235" s="26"/>
      <c r="K1235" s="59">
        <f t="shared" si="69"/>
        <v>0</v>
      </c>
      <c r="L1235" s="50"/>
    </row>
    <row r="1236" spans="1:12" ht="15.75" customHeight="1">
      <c r="A1236" s="1" t="s">
        <v>476</v>
      </c>
      <c r="B1236" s="74" t="s">
        <v>477</v>
      </c>
      <c r="C1236" s="75">
        <v>3780</v>
      </c>
      <c r="D1236" s="26"/>
      <c r="E1236" s="26"/>
      <c r="F1236" s="26"/>
      <c r="G1236" s="26"/>
      <c r="H1236" s="26"/>
      <c r="I1236" s="26"/>
      <c r="J1236" s="26"/>
      <c r="K1236" s="59">
        <f t="shared" si="69"/>
        <v>0</v>
      </c>
      <c r="L1236" s="50"/>
    </row>
    <row r="1237" spans="1:12" ht="15.75" customHeight="1">
      <c r="A1237" s="1" t="s">
        <v>476</v>
      </c>
      <c r="B1237" s="74" t="s">
        <v>478</v>
      </c>
      <c r="C1237" s="75">
        <v>720</v>
      </c>
      <c r="D1237" s="26"/>
      <c r="E1237" s="26"/>
      <c r="F1237" s="26"/>
      <c r="G1237" s="26"/>
      <c r="H1237" s="26"/>
      <c r="I1237" s="26"/>
      <c r="J1237" s="26"/>
      <c r="K1237" s="59">
        <f t="shared" si="69"/>
        <v>0</v>
      </c>
      <c r="L1237" s="50"/>
    </row>
    <row r="1238" spans="1:12" ht="15.75" customHeight="1">
      <c r="A1238" s="1" t="s">
        <v>476</v>
      </c>
      <c r="B1238" s="74" t="s">
        <v>479</v>
      </c>
      <c r="C1238" s="75">
        <v>790</v>
      </c>
      <c r="D1238" s="26"/>
      <c r="E1238" s="26"/>
      <c r="F1238" s="26"/>
      <c r="G1238" s="26"/>
      <c r="H1238" s="26"/>
      <c r="I1238" s="26"/>
      <c r="J1238" s="26"/>
      <c r="K1238" s="59">
        <f t="shared" si="69"/>
        <v>0</v>
      </c>
      <c r="L1238" s="50"/>
    </row>
    <row r="1239" spans="1:12" ht="15.75" customHeight="1">
      <c r="A1239" s="1" t="s">
        <v>476</v>
      </c>
      <c r="B1239" s="110" t="s">
        <v>480</v>
      </c>
      <c r="C1239" s="103">
        <v>810</v>
      </c>
      <c r="D1239" s="26"/>
      <c r="E1239" s="26"/>
      <c r="F1239" s="26"/>
      <c r="G1239" s="26"/>
      <c r="H1239" s="26"/>
      <c r="I1239" s="26"/>
      <c r="J1239" s="26"/>
      <c r="K1239" s="59">
        <f t="shared" si="69"/>
        <v>0</v>
      </c>
      <c r="L1239" s="50"/>
    </row>
    <row r="1240" spans="1:12" ht="15.75" customHeight="1">
      <c r="A1240" s="1" t="s">
        <v>455</v>
      </c>
      <c r="B1240" s="46" t="s">
        <v>481</v>
      </c>
      <c r="C1240" s="77"/>
      <c r="D1240" s="28">
        <f aca="true" t="shared" si="70" ref="D1240:J1240">ROUND(SUM(D1230:D1239),2)</f>
        <v>0</v>
      </c>
      <c r="E1240" s="66">
        <f t="shared" si="70"/>
        <v>0</v>
      </c>
      <c r="F1240" s="66">
        <f t="shared" si="70"/>
        <v>0</v>
      </c>
      <c r="G1240" s="66">
        <f t="shared" si="70"/>
        <v>0</v>
      </c>
      <c r="H1240" s="66">
        <f t="shared" si="70"/>
        <v>0</v>
      </c>
      <c r="I1240" s="66">
        <f t="shared" si="70"/>
        <v>0</v>
      </c>
      <c r="J1240" s="66">
        <f t="shared" si="70"/>
        <v>0</v>
      </c>
      <c r="K1240" s="66">
        <f t="shared" si="69"/>
        <v>0</v>
      </c>
      <c r="L1240" s="50"/>
    </row>
    <row r="1241" spans="1:12" ht="18" customHeight="1">
      <c r="A1241" s="1" t="s">
        <v>455</v>
      </c>
      <c r="B1241" s="46" t="s">
        <v>494</v>
      </c>
      <c r="C1241" s="75"/>
      <c r="D1241" s="28">
        <f>ROUND(D1228+D1240,2)</f>
        <v>0</v>
      </c>
      <c r="E1241" s="66">
        <f aca="true" t="shared" si="71" ref="E1241:J1241">ROUND(E1228+E1240,2)</f>
        <v>0</v>
      </c>
      <c r="F1241" s="66">
        <f t="shared" si="71"/>
        <v>0</v>
      </c>
      <c r="G1241" s="66">
        <f t="shared" si="71"/>
        <v>0</v>
      </c>
      <c r="H1241" s="66">
        <f t="shared" si="71"/>
        <v>0</v>
      </c>
      <c r="I1241" s="66">
        <f t="shared" si="71"/>
        <v>0</v>
      </c>
      <c r="J1241" s="66">
        <f t="shared" si="71"/>
        <v>0</v>
      </c>
      <c r="K1241" s="28">
        <f t="shared" si="69"/>
        <v>0</v>
      </c>
      <c r="L1241" s="50"/>
    </row>
    <row r="1242" spans="1:11" ht="30" customHeight="1">
      <c r="A1242" s="1" t="s">
        <v>455</v>
      </c>
      <c r="B1242" s="73" t="s">
        <v>483</v>
      </c>
      <c r="C1242" s="226"/>
      <c r="D1242" s="212"/>
      <c r="E1242" s="212"/>
      <c r="F1242" s="212"/>
      <c r="G1242" s="212"/>
      <c r="H1242" s="212"/>
      <c r="I1242" s="212"/>
      <c r="J1242" s="212"/>
      <c r="K1242" s="212"/>
    </row>
    <row r="1243" spans="1:12" ht="14.25" customHeight="1">
      <c r="A1243" s="1" t="s">
        <v>455</v>
      </c>
      <c r="B1243" s="56" t="s">
        <v>198</v>
      </c>
      <c r="C1243" s="214"/>
      <c r="D1243" s="40"/>
      <c r="E1243" s="40"/>
      <c r="F1243" s="40"/>
      <c r="G1243" s="40"/>
      <c r="H1243" s="40"/>
      <c r="I1243" s="40"/>
      <c r="J1243" s="40"/>
      <c r="K1243" s="30"/>
      <c r="L1243" s="50"/>
    </row>
    <row r="1244" spans="1:12" ht="15.75" customHeight="1">
      <c r="A1244" s="1" t="s">
        <v>455</v>
      </c>
      <c r="B1244" s="24" t="s">
        <v>261</v>
      </c>
      <c r="C1244" s="75">
        <v>3610</v>
      </c>
      <c r="D1244" s="26"/>
      <c r="E1244" s="26"/>
      <c r="F1244" s="26"/>
      <c r="G1244" s="26"/>
      <c r="H1244" s="26"/>
      <c r="I1244" s="26"/>
      <c r="J1244" s="26"/>
      <c r="K1244" s="59">
        <f aca="true" t="shared" si="72" ref="K1244:K1251">ROUND(SUM(D1244:J1244),2)</f>
        <v>0</v>
      </c>
      <c r="L1244" s="50"/>
    </row>
    <row r="1245" spans="1:12" ht="15.75" customHeight="1">
      <c r="A1245" s="1" t="s">
        <v>455</v>
      </c>
      <c r="B1245" s="24" t="s">
        <v>199</v>
      </c>
      <c r="C1245" s="75">
        <v>3620</v>
      </c>
      <c r="D1245" s="26"/>
      <c r="E1245" s="26"/>
      <c r="F1245" s="26"/>
      <c r="G1245" s="26"/>
      <c r="H1245" s="26"/>
      <c r="I1245" s="26"/>
      <c r="J1245" s="26"/>
      <c r="K1245" s="59">
        <f t="shared" si="72"/>
        <v>0</v>
      </c>
      <c r="L1245" s="50"/>
    </row>
    <row r="1246" spans="1:12" ht="15.75" customHeight="1">
      <c r="A1246" s="1" t="s">
        <v>455</v>
      </c>
      <c r="B1246" s="24" t="s">
        <v>200</v>
      </c>
      <c r="C1246" s="75">
        <v>3630</v>
      </c>
      <c r="D1246" s="26"/>
      <c r="E1246" s="26"/>
      <c r="F1246" s="26"/>
      <c r="G1246" s="26"/>
      <c r="H1246" s="26"/>
      <c r="I1246" s="26"/>
      <c r="J1246" s="26"/>
      <c r="K1246" s="59">
        <f t="shared" si="72"/>
        <v>0</v>
      </c>
      <c r="L1246" s="50"/>
    </row>
    <row r="1247" spans="1:12" ht="15.75" customHeight="1">
      <c r="A1247" s="1" t="s">
        <v>455</v>
      </c>
      <c r="B1247" s="24" t="s">
        <v>201</v>
      </c>
      <c r="C1247" s="75">
        <v>3640</v>
      </c>
      <c r="D1247" s="26"/>
      <c r="E1247" s="26"/>
      <c r="F1247" s="26"/>
      <c r="G1247" s="26"/>
      <c r="H1247" s="26"/>
      <c r="I1247" s="26"/>
      <c r="J1247" s="26"/>
      <c r="K1247" s="59">
        <f t="shared" si="72"/>
        <v>0</v>
      </c>
      <c r="L1247" s="50"/>
    </row>
    <row r="1248" spans="1:12" ht="15.75" customHeight="1">
      <c r="A1248" s="1" t="s">
        <v>455</v>
      </c>
      <c r="B1248" s="24" t="s">
        <v>262</v>
      </c>
      <c r="C1248" s="75">
        <v>3650</v>
      </c>
      <c r="D1248" s="26"/>
      <c r="E1248" s="26"/>
      <c r="F1248" s="26"/>
      <c r="G1248" s="26"/>
      <c r="H1248" s="26"/>
      <c r="I1248" s="26"/>
      <c r="J1248" s="26"/>
      <c r="K1248" s="59">
        <f t="shared" si="72"/>
        <v>0</v>
      </c>
      <c r="L1248" s="50"/>
    </row>
    <row r="1249" spans="1:12" ht="15.75" customHeight="1">
      <c r="A1249" s="1" t="s">
        <v>455</v>
      </c>
      <c r="B1249" s="24" t="s">
        <v>202</v>
      </c>
      <c r="C1249" s="75">
        <v>3660</v>
      </c>
      <c r="D1249" s="26"/>
      <c r="E1249" s="26"/>
      <c r="F1249" s="26"/>
      <c r="G1249" s="26"/>
      <c r="H1249" s="26"/>
      <c r="I1249" s="26"/>
      <c r="J1249" s="26"/>
      <c r="K1249" s="59">
        <f t="shared" si="72"/>
        <v>0</v>
      </c>
      <c r="L1249" s="50"/>
    </row>
    <row r="1250" spans="1:12" ht="15.75" customHeight="1">
      <c r="A1250" s="1" t="s">
        <v>455</v>
      </c>
      <c r="B1250" s="24" t="s">
        <v>204</v>
      </c>
      <c r="C1250" s="75">
        <v>3690</v>
      </c>
      <c r="D1250" s="26"/>
      <c r="E1250" s="26"/>
      <c r="F1250" s="26"/>
      <c r="G1250" s="26"/>
      <c r="H1250" s="26"/>
      <c r="I1250" s="26"/>
      <c r="J1250" s="26"/>
      <c r="K1250" s="59">
        <f t="shared" si="72"/>
        <v>0</v>
      </c>
      <c r="L1250" s="50"/>
    </row>
    <row r="1251" spans="1:12" ht="15.75" customHeight="1">
      <c r="A1251" s="1" t="s">
        <v>455</v>
      </c>
      <c r="B1251" s="168" t="s">
        <v>205</v>
      </c>
      <c r="C1251" s="76">
        <v>3600</v>
      </c>
      <c r="D1251" s="86">
        <f>ROUND(SUM(D1244:D1250),2)</f>
        <v>0</v>
      </c>
      <c r="E1251" s="86">
        <f aca="true" t="shared" si="73" ref="E1251:J1251">ROUND(SUM(E1244:E1250),2)</f>
        <v>0</v>
      </c>
      <c r="F1251" s="86">
        <f t="shared" si="73"/>
        <v>0</v>
      </c>
      <c r="G1251" s="86">
        <f t="shared" si="73"/>
        <v>0</v>
      </c>
      <c r="H1251" s="86">
        <f t="shared" si="73"/>
        <v>0</v>
      </c>
      <c r="I1251" s="86">
        <f t="shared" si="73"/>
        <v>0</v>
      </c>
      <c r="J1251" s="86">
        <f t="shared" si="73"/>
        <v>0</v>
      </c>
      <c r="K1251" s="28">
        <f t="shared" si="72"/>
        <v>0</v>
      </c>
      <c r="L1251" s="50"/>
    </row>
    <row r="1252" spans="1:12" ht="14.25" customHeight="1">
      <c r="A1252" s="1" t="s">
        <v>455</v>
      </c>
      <c r="B1252" s="130" t="s">
        <v>206</v>
      </c>
      <c r="C1252" s="131"/>
      <c r="D1252" s="40"/>
      <c r="E1252" s="40"/>
      <c r="F1252" s="40"/>
      <c r="G1252" s="40"/>
      <c r="H1252" s="40"/>
      <c r="I1252" s="40"/>
      <c r="J1252" s="40"/>
      <c r="K1252" s="30"/>
      <c r="L1252" s="50"/>
    </row>
    <row r="1253" spans="1:12" ht="15.75" customHeight="1">
      <c r="A1253" s="1" t="s">
        <v>455</v>
      </c>
      <c r="B1253" s="100" t="s">
        <v>263</v>
      </c>
      <c r="C1253" s="103">
        <v>910</v>
      </c>
      <c r="D1253" s="45"/>
      <c r="E1253" s="45"/>
      <c r="F1253" s="45"/>
      <c r="G1253" s="45"/>
      <c r="H1253" s="45"/>
      <c r="I1253" s="45"/>
      <c r="J1253" s="45"/>
      <c r="K1253" s="59">
        <f aca="true" t="shared" si="74" ref="K1253:K1264">ROUND(SUM(D1253:J1253),2)</f>
        <v>0</v>
      </c>
      <c r="L1253" s="50"/>
    </row>
    <row r="1254" spans="1:12" ht="15.75" customHeight="1">
      <c r="A1254" s="1" t="s">
        <v>455</v>
      </c>
      <c r="B1254" s="100" t="s">
        <v>207</v>
      </c>
      <c r="C1254" s="103">
        <v>920</v>
      </c>
      <c r="D1254" s="35"/>
      <c r="E1254" s="35"/>
      <c r="F1254" s="35"/>
      <c r="G1254" s="35"/>
      <c r="H1254" s="35"/>
      <c r="I1254" s="35"/>
      <c r="J1254" s="35"/>
      <c r="K1254" s="59">
        <f t="shared" si="74"/>
        <v>0</v>
      </c>
      <c r="L1254" s="50"/>
    </row>
    <row r="1255" spans="1:12" ht="15.75" customHeight="1">
      <c r="A1255" s="1" t="s">
        <v>455</v>
      </c>
      <c r="B1255" s="100" t="s">
        <v>208</v>
      </c>
      <c r="C1255" s="103">
        <v>930</v>
      </c>
      <c r="D1255" s="35"/>
      <c r="E1255" s="35"/>
      <c r="F1255" s="35"/>
      <c r="G1255" s="35"/>
      <c r="H1255" s="35"/>
      <c r="I1255" s="35"/>
      <c r="J1255" s="35"/>
      <c r="K1255" s="59">
        <f t="shared" si="74"/>
        <v>0</v>
      </c>
      <c r="L1255" s="50"/>
    </row>
    <row r="1256" spans="1:12" ht="15.75" customHeight="1">
      <c r="A1256" s="1" t="s">
        <v>455</v>
      </c>
      <c r="B1256" s="100" t="s">
        <v>209</v>
      </c>
      <c r="C1256" s="103">
        <v>940</v>
      </c>
      <c r="D1256" s="35"/>
      <c r="E1256" s="35"/>
      <c r="F1256" s="35"/>
      <c r="G1256" s="35"/>
      <c r="H1256" s="35"/>
      <c r="I1256" s="35"/>
      <c r="J1256" s="35"/>
      <c r="K1256" s="59">
        <f t="shared" si="74"/>
        <v>0</v>
      </c>
      <c r="L1256" s="50"/>
    </row>
    <row r="1257" spans="1:12" ht="15.75" customHeight="1">
      <c r="A1257" s="1" t="s">
        <v>455</v>
      </c>
      <c r="B1257" s="100" t="s">
        <v>262</v>
      </c>
      <c r="C1257" s="103">
        <v>950</v>
      </c>
      <c r="D1257" s="35"/>
      <c r="E1257" s="35"/>
      <c r="F1257" s="35"/>
      <c r="G1257" s="35"/>
      <c r="H1257" s="35"/>
      <c r="I1257" s="35"/>
      <c r="J1257" s="35"/>
      <c r="K1257" s="59">
        <f t="shared" si="74"/>
        <v>0</v>
      </c>
      <c r="L1257" s="50"/>
    </row>
    <row r="1258" spans="1:12" ht="15.75" customHeight="1">
      <c r="A1258" s="1" t="s">
        <v>455</v>
      </c>
      <c r="B1258" s="100" t="s">
        <v>210</v>
      </c>
      <c r="C1258" s="103">
        <v>960</v>
      </c>
      <c r="D1258" s="35"/>
      <c r="E1258" s="35"/>
      <c r="F1258" s="35"/>
      <c r="G1258" s="35"/>
      <c r="H1258" s="35"/>
      <c r="I1258" s="35"/>
      <c r="J1258" s="35"/>
      <c r="K1258" s="59">
        <f t="shared" si="74"/>
        <v>0</v>
      </c>
      <c r="L1258" s="50"/>
    </row>
    <row r="1259" spans="1:12" ht="15.75" customHeight="1">
      <c r="A1259" s="1" t="s">
        <v>455</v>
      </c>
      <c r="B1259" s="100" t="s">
        <v>212</v>
      </c>
      <c r="C1259" s="103">
        <v>990</v>
      </c>
      <c r="D1259" s="35"/>
      <c r="E1259" s="35"/>
      <c r="F1259" s="35"/>
      <c r="G1259" s="35"/>
      <c r="H1259" s="35"/>
      <c r="I1259" s="35"/>
      <c r="J1259" s="35"/>
      <c r="K1259" s="59">
        <f t="shared" si="74"/>
        <v>0</v>
      </c>
      <c r="L1259" s="50"/>
    </row>
    <row r="1260" spans="1:12" ht="15.75" customHeight="1">
      <c r="A1260" s="1" t="s">
        <v>455</v>
      </c>
      <c r="B1260" s="100" t="s">
        <v>213</v>
      </c>
      <c r="C1260" s="103">
        <v>9700</v>
      </c>
      <c r="D1260" s="86">
        <f>ROUND(SUM(D1253:D1259),2)</f>
        <v>0</v>
      </c>
      <c r="E1260" s="86">
        <f aca="true" t="shared" si="75" ref="E1260:J1260">ROUND(SUM(E1253:E1259),2)</f>
        <v>0</v>
      </c>
      <c r="F1260" s="86">
        <f t="shared" si="75"/>
        <v>0</v>
      </c>
      <c r="G1260" s="86">
        <f t="shared" si="75"/>
        <v>0</v>
      </c>
      <c r="H1260" s="86">
        <f t="shared" si="75"/>
        <v>0</v>
      </c>
      <c r="I1260" s="86">
        <f t="shared" si="75"/>
        <v>0</v>
      </c>
      <c r="J1260" s="86">
        <f t="shared" si="75"/>
        <v>0</v>
      </c>
      <c r="K1260" s="28">
        <f t="shared" si="74"/>
        <v>0</v>
      </c>
      <c r="L1260" s="50"/>
    </row>
    <row r="1261" spans="1:12" ht="15.75" customHeight="1">
      <c r="A1261" s="1" t="s">
        <v>455</v>
      </c>
      <c r="B1261" s="46" t="s">
        <v>484</v>
      </c>
      <c r="C1261" s="77"/>
      <c r="D1261" s="28">
        <f>ROUND(D1241+D1251+D1260,2)</f>
        <v>0</v>
      </c>
      <c r="E1261" s="66">
        <f aca="true" t="shared" si="76" ref="E1261:J1261">ROUND(E1241+E1251+E1260,2)</f>
        <v>0</v>
      </c>
      <c r="F1261" s="66">
        <f t="shared" si="76"/>
        <v>0</v>
      </c>
      <c r="G1261" s="66">
        <f t="shared" si="76"/>
        <v>0</v>
      </c>
      <c r="H1261" s="66">
        <f t="shared" si="76"/>
        <v>0</v>
      </c>
      <c r="I1261" s="66">
        <f t="shared" si="76"/>
        <v>0</v>
      </c>
      <c r="J1261" s="66">
        <f t="shared" si="76"/>
        <v>0</v>
      </c>
      <c r="K1261" s="28">
        <f t="shared" si="74"/>
        <v>0</v>
      </c>
      <c r="L1261" s="50"/>
    </row>
    <row r="1262" spans="1:12" ht="15.75" customHeight="1">
      <c r="A1262" s="1" t="s">
        <v>455</v>
      </c>
      <c r="B1262" s="74" t="str">
        <f>B1200</f>
        <v>Net Position, July 1, 2021</v>
      </c>
      <c r="C1262" s="75">
        <v>2880</v>
      </c>
      <c r="D1262" s="26"/>
      <c r="E1262" s="26"/>
      <c r="F1262" s="26"/>
      <c r="G1262" s="26"/>
      <c r="H1262" s="26"/>
      <c r="I1262" s="26"/>
      <c r="J1262" s="26"/>
      <c r="K1262" s="59">
        <f t="shared" si="74"/>
        <v>0</v>
      </c>
      <c r="L1262" s="50"/>
    </row>
    <row r="1263" spans="1:11" ht="15.75" customHeight="1">
      <c r="A1263" s="1" t="s">
        <v>455</v>
      </c>
      <c r="B1263" s="74" t="s">
        <v>485</v>
      </c>
      <c r="C1263" s="75">
        <v>2896</v>
      </c>
      <c r="D1263" s="35"/>
      <c r="E1263" s="35"/>
      <c r="F1263" s="35"/>
      <c r="G1263" s="35"/>
      <c r="H1263" s="35"/>
      <c r="I1263" s="35"/>
      <c r="J1263" s="35"/>
      <c r="K1263" s="79">
        <f t="shared" si="74"/>
        <v>0</v>
      </c>
    </row>
    <row r="1264" spans="1:12" ht="18.75" customHeight="1">
      <c r="A1264" s="1" t="s">
        <v>455</v>
      </c>
      <c r="B1264" s="74" t="str">
        <f>B1202</f>
        <v>Net Position, June 30, 2022</v>
      </c>
      <c r="C1264" s="75">
        <v>2780</v>
      </c>
      <c r="D1264" s="35"/>
      <c r="E1264" s="35"/>
      <c r="F1264" s="35"/>
      <c r="G1264" s="35"/>
      <c r="H1264" s="35"/>
      <c r="I1264" s="35"/>
      <c r="J1264" s="35"/>
      <c r="K1264" s="28">
        <f t="shared" si="74"/>
        <v>0</v>
      </c>
      <c r="L1264" s="50"/>
    </row>
    <row r="1265" spans="2:12" ht="12.75">
      <c r="B1265" s="51"/>
      <c r="C1265" s="72"/>
      <c r="L1265" s="50"/>
    </row>
    <row r="1266" spans="2:12" ht="12.75">
      <c r="B1266" s="51" t="s">
        <v>189</v>
      </c>
      <c r="C1266" s="72"/>
      <c r="L1266" s="50"/>
    </row>
    <row r="1267" ht="12.75"/>
    <row r="1268" ht="12.75">
      <c r="A1268" s="88"/>
    </row>
    <row r="1269" spans="1:13" ht="12.75">
      <c r="A1269" s="88" t="s">
        <v>495</v>
      </c>
      <c r="B1269" s="2" t="str">
        <f>$B$1</f>
        <v>DISTRICT SCHOOL BOARD OF OKEECHOBEE COUNTY</v>
      </c>
      <c r="C1269" s="198"/>
      <c r="D1269" s="175"/>
      <c r="E1269" s="175"/>
      <c r="F1269" s="176"/>
      <c r="G1269" s="50"/>
      <c r="K1269" s="50"/>
      <c r="L1269" s="50"/>
      <c r="M1269" s="50"/>
    </row>
    <row r="1270" spans="2:13" ht="12.75">
      <c r="B1270" s="2" t="s">
        <v>496</v>
      </c>
      <c r="C1270" s="198"/>
      <c r="D1270" s="175"/>
      <c r="E1270" s="175"/>
      <c r="F1270" s="176"/>
      <c r="G1270" s="92" t="s">
        <v>497</v>
      </c>
      <c r="K1270" s="50"/>
      <c r="L1270" s="50"/>
      <c r="M1270" s="50"/>
    </row>
    <row r="1271" spans="2:13" ht="12.75">
      <c r="B1271" s="2" t="s">
        <v>498</v>
      </c>
      <c r="C1271" s="198"/>
      <c r="D1271" s="175"/>
      <c r="E1271" s="175"/>
      <c r="F1271" s="176"/>
      <c r="G1271" s="92" t="s">
        <v>499</v>
      </c>
      <c r="K1271" s="50"/>
      <c r="L1271" s="50"/>
      <c r="M1271" s="50"/>
    </row>
    <row r="1272" spans="2:13" ht="12.75">
      <c r="B1272" s="233" t="str">
        <f>IF(G2="","",LOOKUP(G2,T2:T9,V2:V9))</f>
        <v>June 30, 2022</v>
      </c>
      <c r="C1272" s="198"/>
      <c r="D1272" s="175"/>
      <c r="E1272" s="88"/>
      <c r="F1272" s="88"/>
      <c r="G1272" s="93" t="s">
        <v>500</v>
      </c>
      <c r="K1272" s="50"/>
      <c r="L1272" s="50"/>
      <c r="M1272" s="50"/>
    </row>
    <row r="1273" spans="2:13" ht="17.25" customHeight="1">
      <c r="B1273" s="435" t="s">
        <v>501</v>
      </c>
      <c r="C1273" s="419" t="s">
        <v>12</v>
      </c>
      <c r="D1273" s="219" t="s">
        <v>502</v>
      </c>
      <c r="E1273" s="433" t="s">
        <v>503</v>
      </c>
      <c r="F1273" s="433" t="s">
        <v>504</v>
      </c>
      <c r="G1273" s="219" t="s">
        <v>505</v>
      </c>
      <c r="K1273" s="50"/>
      <c r="L1273" s="50"/>
      <c r="M1273" s="50"/>
    </row>
    <row r="1274" spans="2:13" ht="12.75">
      <c r="B1274" s="436"/>
      <c r="C1274" s="420"/>
      <c r="D1274" s="234" t="str">
        <f>IF(G2="","",LOOKUP(G2,T2:T9,U2:U9))</f>
        <v>July 1, 2021</v>
      </c>
      <c r="E1274" s="434"/>
      <c r="F1274" s="434"/>
      <c r="G1274" s="234" t="str">
        <f>IF(G2="","",LOOKUP(G2,T2:T9,V2:V9))</f>
        <v>June 30, 2022</v>
      </c>
      <c r="K1274" s="50"/>
      <c r="L1274" s="50"/>
      <c r="M1274" s="50"/>
    </row>
    <row r="1275" spans="2:13" ht="18.75" customHeight="1">
      <c r="B1275" s="110" t="s">
        <v>506</v>
      </c>
      <c r="C1275" s="103">
        <v>1110</v>
      </c>
      <c r="D1275" s="26">
        <v>629655.18</v>
      </c>
      <c r="E1275" s="26">
        <v>1313586.22</v>
      </c>
      <c r="F1275" s="26">
        <v>1171027.79</v>
      </c>
      <c r="G1275" s="160">
        <f aca="true" t="shared" si="77" ref="G1275:G1282">ROUND(D1275+E1275-F1275,2)</f>
        <v>772213.61</v>
      </c>
      <c r="K1275" s="50"/>
      <c r="L1275" s="50"/>
      <c r="M1275" s="50"/>
    </row>
    <row r="1276" spans="2:13" ht="18.75" customHeight="1">
      <c r="B1276" s="110" t="s">
        <v>507</v>
      </c>
      <c r="C1276" s="103">
        <v>1160</v>
      </c>
      <c r="D1276" s="26"/>
      <c r="E1276" s="26"/>
      <c r="F1276" s="26"/>
      <c r="G1276" s="160">
        <f t="shared" si="77"/>
        <v>0</v>
      </c>
      <c r="K1276" s="50"/>
      <c r="L1276" s="50"/>
      <c r="M1276" s="50"/>
    </row>
    <row r="1277" spans="2:13" ht="18.75" customHeight="1">
      <c r="B1277" s="110" t="s">
        <v>508</v>
      </c>
      <c r="C1277" s="103">
        <v>1131</v>
      </c>
      <c r="D1277" s="26"/>
      <c r="E1277" s="26"/>
      <c r="F1277" s="26"/>
      <c r="G1277" s="160">
        <f t="shared" si="77"/>
        <v>0</v>
      </c>
      <c r="K1277" s="50"/>
      <c r="L1277" s="50"/>
      <c r="M1277" s="50"/>
    </row>
    <row r="1278" spans="2:13" ht="18.75" customHeight="1">
      <c r="B1278" s="110" t="s">
        <v>509</v>
      </c>
      <c r="C1278" s="103">
        <v>1170</v>
      </c>
      <c r="D1278" s="26"/>
      <c r="E1278" s="26"/>
      <c r="F1278" s="26"/>
      <c r="G1278" s="160">
        <f t="shared" si="77"/>
        <v>0</v>
      </c>
      <c r="K1278" s="50"/>
      <c r="L1278" s="50"/>
      <c r="M1278" s="50"/>
    </row>
    <row r="1279" spans="2:13" ht="18.75" customHeight="1">
      <c r="B1279" s="110" t="s">
        <v>510</v>
      </c>
      <c r="C1279" s="123">
        <v>1141</v>
      </c>
      <c r="D1279" s="26"/>
      <c r="E1279" s="26"/>
      <c r="F1279" s="26"/>
      <c r="G1279" s="160">
        <f t="shared" si="77"/>
        <v>0</v>
      </c>
      <c r="K1279" s="50"/>
      <c r="L1279" s="50"/>
      <c r="M1279" s="50"/>
    </row>
    <row r="1280" spans="2:13" ht="18.75" customHeight="1">
      <c r="B1280" s="110" t="s">
        <v>511</v>
      </c>
      <c r="C1280" s="113">
        <v>1220</v>
      </c>
      <c r="D1280" s="34"/>
      <c r="E1280" s="34"/>
      <c r="F1280" s="34"/>
      <c r="G1280" s="160">
        <f>ROUND(D1280+E1280-F1280,2)</f>
        <v>0</v>
      </c>
      <c r="K1280" s="50"/>
      <c r="L1280" s="50"/>
      <c r="M1280" s="50"/>
    </row>
    <row r="1281" spans="2:13" ht="18.75" customHeight="1">
      <c r="B1281" s="110" t="s">
        <v>512</v>
      </c>
      <c r="C1281" s="113">
        <v>1150</v>
      </c>
      <c r="D1281" s="34"/>
      <c r="E1281" s="34"/>
      <c r="F1281" s="34"/>
      <c r="G1281" s="160">
        <f t="shared" si="77"/>
        <v>0</v>
      </c>
      <c r="K1281" s="50"/>
      <c r="L1281" s="50"/>
      <c r="M1281" s="50"/>
    </row>
    <row r="1282" spans="2:13" ht="18.75" customHeight="1">
      <c r="B1282" s="107" t="s">
        <v>513</v>
      </c>
      <c r="C1282" s="103"/>
      <c r="D1282" s="86">
        <f>ROUND(SUM(D1275:D1281),2)</f>
        <v>629655.18</v>
      </c>
      <c r="E1282" s="86">
        <f>ROUND(SUM(E1275:E1281),2)</f>
        <v>1313586.22</v>
      </c>
      <c r="F1282" s="86">
        <f>ROUND(SUM(F1275:F1281),2)</f>
        <v>1171027.79</v>
      </c>
      <c r="G1282" s="86">
        <f t="shared" si="77"/>
        <v>772213.61</v>
      </c>
      <c r="K1282" s="50"/>
      <c r="L1282" s="50"/>
      <c r="M1282" s="50"/>
    </row>
    <row r="1283" spans="2:13" ht="18.75" customHeight="1">
      <c r="B1283" s="94" t="s">
        <v>514</v>
      </c>
      <c r="C1283" s="235"/>
      <c r="D1283" s="236"/>
      <c r="E1283" s="236"/>
      <c r="F1283" s="236"/>
      <c r="G1283" s="236"/>
      <c r="K1283" s="50"/>
      <c r="L1283" s="50"/>
      <c r="M1283" s="50"/>
    </row>
    <row r="1284" spans="2:13" ht="18.75" customHeight="1">
      <c r="B1284" s="110" t="s">
        <v>515</v>
      </c>
      <c r="C1284" s="103">
        <v>2125</v>
      </c>
      <c r="D1284" s="26"/>
      <c r="E1284" s="26"/>
      <c r="F1284" s="26"/>
      <c r="G1284" s="160">
        <f>ROUND(D1284+E1284-F1284,2)</f>
        <v>0</v>
      </c>
      <c r="K1284" s="50"/>
      <c r="L1284" s="50"/>
      <c r="M1284" s="50"/>
    </row>
    <row r="1285" spans="2:13" ht="18.75" customHeight="1">
      <c r="B1285" s="110" t="s">
        <v>516</v>
      </c>
      <c r="C1285" s="103">
        <v>2110</v>
      </c>
      <c r="D1285" s="26"/>
      <c r="E1285" s="26"/>
      <c r="F1285" s="26"/>
      <c r="G1285" s="160">
        <f aca="true" t="shared" si="78" ref="G1285:G1290">ROUND(D1285+E1285-F1285,2)</f>
        <v>0</v>
      </c>
      <c r="K1285" s="50"/>
      <c r="L1285" s="50"/>
      <c r="M1285" s="50"/>
    </row>
    <row r="1286" spans="2:13" ht="18.75" customHeight="1">
      <c r="B1286" s="110" t="s">
        <v>517</v>
      </c>
      <c r="C1286" s="103">
        <v>2170</v>
      </c>
      <c r="D1286" s="26"/>
      <c r="E1286" s="26"/>
      <c r="F1286" s="26"/>
      <c r="G1286" s="160">
        <f t="shared" si="78"/>
        <v>0</v>
      </c>
      <c r="K1286" s="50"/>
      <c r="L1286" s="50"/>
      <c r="M1286" s="50"/>
    </row>
    <row r="1287" spans="2:13" ht="18.75" customHeight="1">
      <c r="B1287" s="110" t="s">
        <v>518</v>
      </c>
      <c r="C1287" s="103">
        <v>2120</v>
      </c>
      <c r="D1287" s="26"/>
      <c r="E1287" s="26"/>
      <c r="F1287" s="26"/>
      <c r="G1287" s="160">
        <f t="shared" si="78"/>
        <v>0</v>
      </c>
      <c r="K1287" s="50"/>
      <c r="L1287" s="50"/>
      <c r="M1287" s="50"/>
    </row>
    <row r="1288" spans="2:13" ht="18.75" customHeight="1">
      <c r="B1288" s="110" t="s">
        <v>519</v>
      </c>
      <c r="C1288" s="103">
        <v>2290</v>
      </c>
      <c r="D1288" s="35"/>
      <c r="E1288" s="34"/>
      <c r="F1288" s="34"/>
      <c r="G1288" s="160">
        <f>ROUND(D1288+E1288-F1288,2)</f>
        <v>0</v>
      </c>
      <c r="K1288" s="50"/>
      <c r="L1288" s="50"/>
      <c r="M1288" s="50"/>
    </row>
    <row r="1289" spans="2:13" ht="18.75" customHeight="1">
      <c r="B1289" s="110" t="s">
        <v>520</v>
      </c>
      <c r="C1289" s="103">
        <v>2161</v>
      </c>
      <c r="D1289" s="26">
        <v>1430</v>
      </c>
      <c r="E1289" s="26"/>
      <c r="F1289" s="26">
        <v>1430</v>
      </c>
      <c r="G1289" s="160">
        <f t="shared" si="78"/>
        <v>0</v>
      </c>
      <c r="K1289" s="50"/>
      <c r="L1289" s="50"/>
      <c r="M1289" s="50"/>
    </row>
    <row r="1290" spans="2:13" ht="18.75" customHeight="1">
      <c r="B1290" s="107" t="s">
        <v>521</v>
      </c>
      <c r="C1290" s="103"/>
      <c r="D1290" s="86">
        <f>ROUND(SUM(D1284:D1289),2)</f>
        <v>1430</v>
      </c>
      <c r="E1290" s="86">
        <f>ROUND(SUM(E1284:E1289),2)</f>
        <v>0</v>
      </c>
      <c r="F1290" s="86">
        <f>ROUND(SUM(F1284:F1289),2)</f>
        <v>1430</v>
      </c>
      <c r="G1290" s="86">
        <f t="shared" si="78"/>
        <v>0</v>
      </c>
      <c r="K1290" s="50"/>
      <c r="L1290" s="50"/>
      <c r="M1290" s="50"/>
    </row>
    <row r="1291" spans="2:13" ht="18.75" customHeight="1">
      <c r="B1291" s="94" t="s">
        <v>522</v>
      </c>
      <c r="C1291" s="113"/>
      <c r="D1291" s="86"/>
      <c r="E1291" s="86"/>
      <c r="F1291" s="86"/>
      <c r="G1291" s="86"/>
      <c r="K1291" s="50"/>
      <c r="L1291" s="50"/>
      <c r="M1291" s="50"/>
    </row>
    <row r="1292" spans="2:13" ht="18.75" customHeight="1">
      <c r="B1292" s="140" t="s">
        <v>523</v>
      </c>
      <c r="C1292" s="113"/>
      <c r="D1292" s="86"/>
      <c r="E1292" s="86"/>
      <c r="F1292" s="86"/>
      <c r="G1292" s="86"/>
      <c r="K1292" s="50"/>
      <c r="L1292" s="50"/>
      <c r="M1292" s="50"/>
    </row>
    <row r="1293" spans="2:13" ht="18.75" customHeight="1">
      <c r="B1293" s="237" t="s">
        <v>524</v>
      </c>
      <c r="C1293" s="113"/>
      <c r="D1293" s="26"/>
      <c r="E1293" s="238"/>
      <c r="F1293" s="238"/>
      <c r="G1293" s="26"/>
      <c r="K1293" s="239">
        <v>10</v>
      </c>
      <c r="L1293" s="240" t="s">
        <v>259</v>
      </c>
      <c r="M1293" s="50"/>
    </row>
    <row r="1294" spans="2:13" ht="18.75" customHeight="1">
      <c r="B1294" s="237" t="s">
        <v>525</v>
      </c>
      <c r="C1294" s="113"/>
      <c r="D1294" s="26">
        <v>628225.18</v>
      </c>
      <c r="E1294" s="238"/>
      <c r="F1294" s="238"/>
      <c r="G1294" s="26">
        <v>772213.61</v>
      </c>
      <c r="K1294" s="239">
        <v>20</v>
      </c>
      <c r="L1294" s="240" t="s">
        <v>259</v>
      </c>
      <c r="M1294" s="50"/>
    </row>
    <row r="1295" spans="2:13" ht="18.75" customHeight="1">
      <c r="B1295" s="140" t="s">
        <v>526</v>
      </c>
      <c r="C1295" s="113">
        <v>2785</v>
      </c>
      <c r="D1295" s="86">
        <f>D1293+D1294</f>
        <v>628225.18</v>
      </c>
      <c r="E1295" s="238"/>
      <c r="F1295" s="238"/>
      <c r="G1295" s="86">
        <f>G1293+G1294</f>
        <v>772213.61</v>
      </c>
      <c r="K1295" s="50"/>
      <c r="L1295" s="50"/>
      <c r="M1295" s="50"/>
    </row>
    <row r="1296" spans="2:19" ht="12.75">
      <c r="B1296" s="88"/>
      <c r="C1296" s="198"/>
      <c r="D1296" s="150"/>
      <c r="E1296" s="150"/>
      <c r="F1296" s="150"/>
      <c r="G1296" s="150"/>
      <c r="K1296" s="50"/>
      <c r="L1296" s="50"/>
      <c r="M1296" s="50"/>
      <c r="S1296" s="241"/>
    </row>
    <row r="1297" spans="2:19" ht="12.75">
      <c r="B1297" s="108" t="s">
        <v>149</v>
      </c>
      <c r="C1297" s="198"/>
      <c r="D1297" s="88"/>
      <c r="E1297" s="175"/>
      <c r="F1297" s="175"/>
      <c r="G1297" s="92"/>
      <c r="K1297" s="50"/>
      <c r="L1297" s="50"/>
      <c r="M1297" s="50"/>
      <c r="S1297" s="241"/>
    </row>
    <row r="1298" spans="2:13" ht="12.75">
      <c r="B1298" s="51"/>
      <c r="C1298" s="72"/>
      <c r="K1298" s="50"/>
      <c r="L1298" s="50"/>
      <c r="M1298" s="50"/>
    </row>
    <row r="1299" spans="1:20" s="241" customFormat="1" ht="12.75">
      <c r="A1299" s="1"/>
      <c r="B1299" s="51"/>
      <c r="C1299" s="72"/>
      <c r="D1299" s="1"/>
      <c r="E1299" s="1"/>
      <c r="F1299" s="1"/>
      <c r="G1299" s="1"/>
      <c r="H1299" s="1"/>
      <c r="I1299" s="1"/>
      <c r="J1299" s="1"/>
      <c r="K1299" s="50"/>
      <c r="L1299" s="50"/>
      <c r="M1299" s="50"/>
      <c r="N1299" s="1"/>
      <c r="O1299" s="1"/>
      <c r="P1299" s="1"/>
      <c r="Q1299" s="1"/>
      <c r="R1299" s="1"/>
      <c r="S1299" s="1"/>
      <c r="T1299" s="242"/>
    </row>
    <row r="1300" spans="1:20" s="241" customFormat="1" ht="12.75">
      <c r="A1300" s="88" t="s">
        <v>527</v>
      </c>
      <c r="B1300" s="2" t="str">
        <f>$B$1</f>
        <v>DISTRICT SCHOOL BOARD OF OKEECHOBEE COUNTY</v>
      </c>
      <c r="C1300" s="198"/>
      <c r="D1300" s="50"/>
      <c r="E1300" s="1"/>
      <c r="F1300" s="1"/>
      <c r="G1300" s="92"/>
      <c r="H1300" s="1"/>
      <c r="I1300" s="1"/>
      <c r="J1300" s="92" t="s">
        <v>528</v>
      </c>
      <c r="K1300" s="50"/>
      <c r="L1300" s="50"/>
      <c r="M1300" s="50"/>
      <c r="N1300" s="1"/>
      <c r="O1300" s="1"/>
      <c r="P1300" s="1"/>
      <c r="Q1300" s="1"/>
      <c r="R1300" s="1"/>
      <c r="S1300" s="1"/>
      <c r="T1300" s="242"/>
    </row>
    <row r="1301" spans="2:13" ht="12.75">
      <c r="B1301" s="89" t="s">
        <v>529</v>
      </c>
      <c r="C1301" s="198"/>
      <c r="D1301" s="50"/>
      <c r="G1301" s="92"/>
      <c r="J1301" s="92" t="s">
        <v>530</v>
      </c>
      <c r="K1301" s="50"/>
      <c r="L1301" s="50"/>
      <c r="M1301" s="50"/>
    </row>
    <row r="1302" spans="2:13" ht="12.75">
      <c r="B1302" s="243" t="str">
        <f>B1272</f>
        <v>June 30, 2022</v>
      </c>
      <c r="C1302" s="198"/>
      <c r="D1302" s="50"/>
      <c r="G1302" s="88"/>
      <c r="J1302" s="93" t="s">
        <v>531</v>
      </c>
      <c r="K1302" s="50"/>
      <c r="L1302" s="50"/>
      <c r="M1302" s="50"/>
    </row>
    <row r="1303" spans="1:18" ht="27" customHeight="1">
      <c r="A1303" s="241"/>
      <c r="B1303" s="433"/>
      <c r="C1303" s="419" t="s">
        <v>12</v>
      </c>
      <c r="D1303" s="219" t="s">
        <v>532</v>
      </c>
      <c r="E1303" s="219" t="s">
        <v>533</v>
      </c>
      <c r="F1303" s="433" t="s">
        <v>534</v>
      </c>
      <c r="G1303" s="244" t="s">
        <v>535</v>
      </c>
      <c r="H1303" s="244" t="s">
        <v>536</v>
      </c>
      <c r="I1303" s="244" t="s">
        <v>537</v>
      </c>
      <c r="J1303" s="244" t="s">
        <v>538</v>
      </c>
      <c r="K1303" s="245"/>
      <c r="L1303" s="245"/>
      <c r="M1303" s="245"/>
      <c r="N1303" s="241"/>
      <c r="O1303" s="241"/>
      <c r="P1303" s="241"/>
      <c r="Q1303" s="241"/>
      <c r="R1303" s="241"/>
    </row>
    <row r="1304" spans="1:18" ht="12.75">
      <c r="A1304" s="241"/>
      <c r="B1304" s="434"/>
      <c r="C1304" s="420"/>
      <c r="D1304" s="234" t="str">
        <f>IF(G2="","",LOOKUP(G2,T2:T9,V2:V9))</f>
        <v>June 30, 2022</v>
      </c>
      <c r="E1304" s="234" t="str">
        <f>IF(G2="","",LOOKUP(G2,T2:T9,V2:V9))</f>
        <v>June 30, 2022</v>
      </c>
      <c r="F1304" s="434"/>
      <c r="G1304" s="246" t="str">
        <f>IF(G2="","",LOOKUP(G2,T2:T9,W2:W9))</f>
        <v>2021-22</v>
      </c>
      <c r="H1304" s="246" t="str">
        <f>IF(G2="","",LOOKUP(G2,T2:T9,W3:W11))</f>
        <v>2022-23</v>
      </c>
      <c r="I1304" s="246" t="str">
        <f>IF(G2="","",LOOKUP(G2,T2:T9,W2:W9))</f>
        <v>2021-22</v>
      </c>
      <c r="J1304" s="246" t="str">
        <f>IF(G2="","",LOOKUP(G2,T2:T9,W3:W11))</f>
        <v>2022-23</v>
      </c>
      <c r="K1304" s="245"/>
      <c r="L1304" s="245"/>
      <c r="M1304" s="245"/>
      <c r="N1304" s="241"/>
      <c r="O1304" s="241"/>
      <c r="P1304" s="241"/>
      <c r="Q1304" s="241"/>
      <c r="R1304" s="241"/>
    </row>
    <row r="1305" spans="2:13" ht="18.75" customHeight="1">
      <c r="B1305" s="247"/>
      <c r="C1305" s="102"/>
      <c r="D1305" s="106"/>
      <c r="E1305" s="248"/>
      <c r="F1305" s="106"/>
      <c r="G1305" s="249"/>
      <c r="H1305" s="249"/>
      <c r="I1305" s="249"/>
      <c r="J1305" s="249"/>
      <c r="K1305" s="50"/>
      <c r="L1305" s="50"/>
      <c r="M1305" s="50"/>
    </row>
    <row r="1306" spans="2:13" ht="18.75" customHeight="1">
      <c r="B1306" s="110" t="s">
        <v>539</v>
      </c>
      <c r="C1306" s="103">
        <v>2310</v>
      </c>
      <c r="D1306" s="250"/>
      <c r="E1306" s="45"/>
      <c r="F1306" s="160">
        <f>ROUND(SUM(D1306:E1306),2)</f>
        <v>0</v>
      </c>
      <c r="G1306" s="251"/>
      <c r="H1306" s="251"/>
      <c r="I1306" s="251"/>
      <c r="J1306" s="251"/>
      <c r="K1306" s="50"/>
      <c r="L1306" s="50"/>
      <c r="M1306" s="50"/>
    </row>
    <row r="1307" spans="2:13" ht="18.75" customHeight="1">
      <c r="B1307" s="252" t="s">
        <v>540</v>
      </c>
      <c r="C1307" s="102">
        <v>2315</v>
      </c>
      <c r="D1307" s="81"/>
      <c r="E1307" s="147"/>
      <c r="F1307" s="106">
        <f aca="true" t="shared" si="79" ref="F1307:F1329">ROUND(SUM(D1307:E1307),2)</f>
        <v>0</v>
      </c>
      <c r="G1307" s="253"/>
      <c r="H1307" s="253"/>
      <c r="I1307" s="253"/>
      <c r="J1307" s="253"/>
      <c r="K1307" s="50"/>
      <c r="L1307" s="50"/>
      <c r="M1307" s="50"/>
    </row>
    <row r="1308" spans="2:13" ht="15" customHeight="1">
      <c r="B1308" s="254" t="s">
        <v>541</v>
      </c>
      <c r="C1308" s="121"/>
      <c r="D1308" s="44"/>
      <c r="E1308" s="44"/>
      <c r="F1308" s="137"/>
      <c r="G1308" s="255"/>
      <c r="H1308" s="255"/>
      <c r="I1308" s="255"/>
      <c r="J1308" s="255"/>
      <c r="K1308" s="50"/>
      <c r="L1308" s="50"/>
      <c r="M1308" s="50"/>
    </row>
    <row r="1309" spans="2:13" ht="18.75" customHeight="1">
      <c r="B1309" s="100" t="s">
        <v>542</v>
      </c>
      <c r="C1309" s="123">
        <v>2321</v>
      </c>
      <c r="D1309" s="45"/>
      <c r="E1309" s="45"/>
      <c r="F1309" s="114">
        <f t="shared" si="79"/>
        <v>0</v>
      </c>
      <c r="G1309" s="251"/>
      <c r="H1309" s="251"/>
      <c r="I1309" s="251"/>
      <c r="J1309" s="251"/>
      <c r="K1309" s="50"/>
      <c r="L1309" s="50"/>
      <c r="M1309" s="50"/>
    </row>
    <row r="1310" spans="2:13" ht="18.75" customHeight="1">
      <c r="B1310" s="119" t="s">
        <v>543</v>
      </c>
      <c r="C1310" s="113">
        <v>2322</v>
      </c>
      <c r="D1310" s="35"/>
      <c r="E1310" s="35"/>
      <c r="F1310" s="86">
        <f t="shared" si="79"/>
        <v>0</v>
      </c>
      <c r="G1310" s="253"/>
      <c r="H1310" s="253"/>
      <c r="I1310" s="253"/>
      <c r="J1310" s="253"/>
      <c r="K1310" s="50"/>
      <c r="L1310" s="50"/>
      <c r="M1310" s="50"/>
    </row>
    <row r="1311" spans="2:13" ht="18.75" customHeight="1">
      <c r="B1311" s="119" t="s">
        <v>544</v>
      </c>
      <c r="C1311" s="113">
        <v>2323</v>
      </c>
      <c r="D1311" s="35"/>
      <c r="E1311" s="35"/>
      <c r="F1311" s="86">
        <f t="shared" si="79"/>
        <v>0</v>
      </c>
      <c r="G1311" s="253"/>
      <c r="H1311" s="253"/>
      <c r="I1311" s="253"/>
      <c r="J1311" s="253"/>
      <c r="K1311" s="50"/>
      <c r="L1311" s="50"/>
      <c r="M1311" s="50"/>
    </row>
    <row r="1312" spans="2:13" ht="18.75" customHeight="1">
      <c r="B1312" s="119" t="s">
        <v>545</v>
      </c>
      <c r="C1312" s="113">
        <v>2324</v>
      </c>
      <c r="D1312" s="35"/>
      <c r="E1312" s="35"/>
      <c r="F1312" s="86">
        <f t="shared" si="79"/>
        <v>0</v>
      </c>
      <c r="G1312" s="253"/>
      <c r="H1312" s="253"/>
      <c r="I1312" s="253"/>
      <c r="J1312" s="253"/>
      <c r="K1312" s="50"/>
      <c r="L1312" s="50"/>
      <c r="M1312" s="50"/>
    </row>
    <row r="1313" spans="2:13" ht="18.75" customHeight="1">
      <c r="B1313" s="119" t="s">
        <v>546</v>
      </c>
      <c r="C1313" s="113">
        <v>2326</v>
      </c>
      <c r="D1313" s="35"/>
      <c r="E1313" s="35"/>
      <c r="F1313" s="86">
        <f t="shared" si="79"/>
        <v>0</v>
      </c>
      <c r="G1313" s="253"/>
      <c r="H1313" s="253"/>
      <c r="I1313" s="253"/>
      <c r="J1313" s="253"/>
      <c r="K1313" s="50"/>
      <c r="L1313" s="50"/>
      <c r="M1313" s="50"/>
    </row>
    <row r="1314" spans="2:13" ht="18.75" customHeight="1">
      <c r="B1314" s="256" t="s">
        <v>547</v>
      </c>
      <c r="C1314" s="113">
        <v>2320</v>
      </c>
      <c r="D1314" s="86">
        <f>SUM(D1309:D1313)</f>
        <v>0</v>
      </c>
      <c r="E1314" s="86">
        <f>SUM(E1309:E1313)</f>
        <v>0</v>
      </c>
      <c r="F1314" s="86">
        <f t="shared" si="79"/>
        <v>0</v>
      </c>
      <c r="G1314" s="257">
        <f>SUM(G1309:G1313)</f>
        <v>0</v>
      </c>
      <c r="H1314" s="257">
        <f>SUM(H1309:H1313)</f>
        <v>0</v>
      </c>
      <c r="I1314" s="257">
        <f>SUM(I1309:I1313)</f>
        <v>0</v>
      </c>
      <c r="J1314" s="257">
        <f>SUM(J1309:J1313)</f>
        <v>0</v>
      </c>
      <c r="K1314" s="50"/>
      <c r="L1314" s="50"/>
      <c r="M1314" s="50"/>
    </row>
    <row r="1315" spans="2:13" ht="18.75" customHeight="1">
      <c r="B1315" s="237" t="s">
        <v>548</v>
      </c>
      <c r="C1315" s="173">
        <v>2330</v>
      </c>
      <c r="D1315" s="34">
        <v>2930421.28</v>
      </c>
      <c r="E1315" s="258"/>
      <c r="F1315" s="86">
        <f t="shared" si="79"/>
        <v>2930421.28</v>
      </c>
      <c r="G1315" s="238"/>
      <c r="H1315" s="238"/>
      <c r="I1315" s="238"/>
      <c r="J1315" s="238"/>
      <c r="K1315" s="50"/>
      <c r="L1315" s="50"/>
      <c r="M1315" s="50"/>
    </row>
    <row r="1316" spans="2:13" ht="15" customHeight="1">
      <c r="B1316" s="254" t="s">
        <v>549</v>
      </c>
      <c r="C1316" s="121"/>
      <c r="D1316" s="44"/>
      <c r="E1316" s="44"/>
      <c r="F1316" s="137"/>
      <c r="G1316" s="255"/>
      <c r="H1316" s="255"/>
      <c r="I1316" s="255"/>
      <c r="J1316" s="255"/>
      <c r="K1316" s="50"/>
      <c r="L1316" s="50"/>
      <c r="M1316" s="50"/>
    </row>
    <row r="1317" spans="2:13" ht="18.75" customHeight="1">
      <c r="B1317" s="100" t="s">
        <v>550</v>
      </c>
      <c r="C1317" s="123">
        <v>2341</v>
      </c>
      <c r="D1317" s="45"/>
      <c r="E1317" s="45"/>
      <c r="F1317" s="114">
        <f t="shared" si="79"/>
        <v>0</v>
      </c>
      <c r="G1317" s="251"/>
      <c r="H1317" s="251"/>
      <c r="I1317" s="251"/>
      <c r="J1317" s="251"/>
      <c r="K1317" s="50"/>
      <c r="L1317" s="259"/>
      <c r="M1317" s="50"/>
    </row>
    <row r="1318" spans="2:13" ht="18.75" customHeight="1">
      <c r="B1318" s="100" t="s">
        <v>551</v>
      </c>
      <c r="C1318" s="103">
        <v>2342</v>
      </c>
      <c r="D1318" s="26"/>
      <c r="E1318" s="45"/>
      <c r="F1318" s="160">
        <f t="shared" si="79"/>
        <v>0</v>
      </c>
      <c r="G1318" s="253"/>
      <c r="H1318" s="253"/>
      <c r="I1318" s="253"/>
      <c r="J1318" s="253"/>
      <c r="K1318" s="50"/>
      <c r="L1318" s="50"/>
      <c r="M1318" s="50"/>
    </row>
    <row r="1319" spans="2:13" ht="18.75" customHeight="1">
      <c r="B1319" s="100" t="s">
        <v>552</v>
      </c>
      <c r="C1319" s="103">
        <v>2343</v>
      </c>
      <c r="D1319" s="26"/>
      <c r="E1319" s="35"/>
      <c r="F1319" s="160">
        <f t="shared" si="79"/>
        <v>0</v>
      </c>
      <c r="G1319" s="253"/>
      <c r="H1319" s="253"/>
      <c r="I1319" s="253"/>
      <c r="J1319" s="253"/>
      <c r="K1319" s="50"/>
      <c r="L1319" s="50"/>
      <c r="M1319" s="50"/>
    </row>
    <row r="1320" spans="2:13" ht="18.75" customHeight="1">
      <c r="B1320" s="100" t="s">
        <v>553</v>
      </c>
      <c r="C1320" s="103">
        <v>2344</v>
      </c>
      <c r="D1320" s="26"/>
      <c r="E1320" s="35"/>
      <c r="F1320" s="160">
        <f t="shared" si="79"/>
        <v>0</v>
      </c>
      <c r="G1320" s="253"/>
      <c r="H1320" s="253"/>
      <c r="I1320" s="253"/>
      <c r="J1320" s="253"/>
      <c r="K1320" s="50"/>
      <c r="L1320" s="50"/>
      <c r="M1320" s="50"/>
    </row>
    <row r="1321" spans="2:13" ht="18.75" customHeight="1">
      <c r="B1321" s="100" t="s">
        <v>554</v>
      </c>
      <c r="C1321" s="103">
        <v>2349</v>
      </c>
      <c r="D1321" s="26"/>
      <c r="E1321" s="35"/>
      <c r="F1321" s="160">
        <f t="shared" si="79"/>
        <v>0</v>
      </c>
      <c r="G1321" s="253"/>
      <c r="H1321" s="253"/>
      <c r="I1321" s="253"/>
      <c r="J1321" s="253"/>
      <c r="K1321" s="50"/>
      <c r="L1321" s="50"/>
      <c r="M1321" s="50"/>
    </row>
    <row r="1322" spans="2:13" ht="18.75" customHeight="1">
      <c r="B1322" s="122" t="s">
        <v>555</v>
      </c>
      <c r="C1322" s="103">
        <v>2340</v>
      </c>
      <c r="D1322" s="86">
        <f>SUM(D1317:D1321)</f>
        <v>0</v>
      </c>
      <c r="E1322" s="86">
        <f>SUM(E1317:E1321)</f>
        <v>0</v>
      </c>
      <c r="F1322" s="160">
        <f t="shared" si="79"/>
        <v>0</v>
      </c>
      <c r="G1322" s="257">
        <f>SUM(G1317:G1321)</f>
        <v>0</v>
      </c>
      <c r="H1322" s="257">
        <f>SUM(H1317:H1321)</f>
        <v>0</v>
      </c>
      <c r="I1322" s="257">
        <f>SUM(I1317:I1321)</f>
        <v>0</v>
      </c>
      <c r="J1322" s="257">
        <f>SUM(J1317:J1321)</f>
        <v>0</v>
      </c>
      <c r="K1322" s="50"/>
      <c r="L1322" s="50"/>
      <c r="M1322" s="50"/>
    </row>
    <row r="1323" spans="2:13" ht="18.75" customHeight="1">
      <c r="B1323" s="110" t="s">
        <v>556</v>
      </c>
      <c r="C1323" s="103">
        <v>2350</v>
      </c>
      <c r="D1323" s="26"/>
      <c r="E1323" s="35"/>
      <c r="F1323" s="160">
        <f t="shared" si="79"/>
        <v>0</v>
      </c>
      <c r="G1323" s="238"/>
      <c r="H1323" s="238"/>
      <c r="I1323" s="238"/>
      <c r="J1323" s="238"/>
      <c r="K1323" s="50"/>
      <c r="L1323" s="50"/>
      <c r="M1323" s="50"/>
    </row>
    <row r="1324" spans="2:13" ht="18.75" customHeight="1">
      <c r="B1324" s="110" t="s">
        <v>557</v>
      </c>
      <c r="C1324" s="103">
        <v>2360</v>
      </c>
      <c r="D1324" s="26">
        <v>4937283</v>
      </c>
      <c r="E1324" s="35"/>
      <c r="F1324" s="160">
        <f t="shared" si="79"/>
        <v>4937283</v>
      </c>
      <c r="G1324" s="238"/>
      <c r="H1324" s="238"/>
      <c r="I1324" s="238"/>
      <c r="J1324" s="238"/>
      <c r="K1324" s="50"/>
      <c r="L1324" s="50"/>
      <c r="M1324" s="50"/>
    </row>
    <row r="1325" spans="2:13" ht="18.75" customHeight="1">
      <c r="B1325" s="237" t="s">
        <v>558</v>
      </c>
      <c r="C1325" s="113">
        <v>2365</v>
      </c>
      <c r="D1325" s="35">
        <v>17680371</v>
      </c>
      <c r="E1325" s="35"/>
      <c r="F1325" s="160">
        <f t="shared" si="79"/>
        <v>17680371</v>
      </c>
      <c r="G1325" s="238"/>
      <c r="H1325" s="238"/>
      <c r="I1325" s="238"/>
      <c r="J1325" s="238"/>
      <c r="K1325" s="50"/>
      <c r="L1325" s="50"/>
      <c r="M1325" s="50"/>
    </row>
    <row r="1326" spans="2:13" ht="18.75" customHeight="1">
      <c r="B1326" s="110" t="s">
        <v>559</v>
      </c>
      <c r="C1326" s="103">
        <v>2370</v>
      </c>
      <c r="D1326" s="26"/>
      <c r="E1326" s="260"/>
      <c r="F1326" s="86">
        <f>ROUND(D1326,2)</f>
        <v>0</v>
      </c>
      <c r="G1326" s="238"/>
      <c r="H1326" s="238"/>
      <c r="I1326" s="238"/>
      <c r="J1326" s="238"/>
      <c r="K1326" s="50"/>
      <c r="L1326" s="50"/>
      <c r="M1326" s="50"/>
    </row>
    <row r="1327" spans="2:13" ht="18.75" customHeight="1">
      <c r="B1327" s="110" t="s">
        <v>560</v>
      </c>
      <c r="C1327" s="103">
        <v>2380</v>
      </c>
      <c r="D1327" s="34"/>
      <c r="E1327" s="45"/>
      <c r="F1327" s="160">
        <f t="shared" si="79"/>
        <v>0</v>
      </c>
      <c r="G1327" s="238"/>
      <c r="H1327" s="238"/>
      <c r="I1327" s="238"/>
      <c r="J1327" s="238"/>
      <c r="K1327" s="50"/>
      <c r="L1327" s="50"/>
      <c r="M1327" s="50"/>
    </row>
    <row r="1328" spans="2:13" ht="18.75" customHeight="1">
      <c r="B1328" s="110" t="s">
        <v>561</v>
      </c>
      <c r="C1328" s="103">
        <v>2390</v>
      </c>
      <c r="D1328" s="34"/>
      <c r="E1328" s="45"/>
      <c r="F1328" s="160">
        <f t="shared" si="79"/>
        <v>0</v>
      </c>
      <c r="G1328" s="238"/>
      <c r="H1328" s="238"/>
      <c r="I1328" s="238"/>
      <c r="J1328" s="238"/>
      <c r="K1328" s="50"/>
      <c r="L1328" s="50"/>
      <c r="M1328" s="50"/>
    </row>
    <row r="1329" spans="2:13" ht="18.75" customHeight="1">
      <c r="B1329" s="107" t="s">
        <v>562</v>
      </c>
      <c r="C1329" s="103"/>
      <c r="D1329" s="86">
        <f>ROUND(SUM(D1306:D1307)+SUM(D1314:D1315)+SUM(D1322:D1328),2)</f>
        <v>25548075.28</v>
      </c>
      <c r="E1329" s="86">
        <f>ROUND(SUM(E1306:E1307)+SUM(E1314:E1315)+SUM(E1322:E1328),2)</f>
        <v>0</v>
      </c>
      <c r="F1329" s="86">
        <f t="shared" si="79"/>
        <v>25548075.28</v>
      </c>
      <c r="G1329" s="257">
        <f>+G1306+G1307+G1314+G1322</f>
        <v>0</v>
      </c>
      <c r="H1329" s="257">
        <f>+H1306+H1307+H1314+H1322</f>
        <v>0</v>
      </c>
      <c r="I1329" s="257">
        <f>+I1306+I1307+I1314+I1322</f>
        <v>0</v>
      </c>
      <c r="J1329" s="257">
        <f>+J1306+J1307+J1314+J1322</f>
        <v>0</v>
      </c>
      <c r="K1329" s="50"/>
      <c r="L1329" s="50"/>
      <c r="M1329" s="50"/>
    </row>
    <row r="1330" spans="2:13" ht="12.75">
      <c r="B1330" s="261"/>
      <c r="C1330" s="118"/>
      <c r="D1330" s="39"/>
      <c r="E1330" s="39"/>
      <c r="F1330" s="39"/>
      <c r="G1330" s="88"/>
      <c r="H1330" s="88"/>
      <c r="I1330" s="88"/>
      <c r="K1330" s="88"/>
      <c r="L1330" s="88"/>
      <c r="M1330" s="88"/>
    </row>
    <row r="1331" spans="2:13" ht="12.75">
      <c r="B1331" s="88" t="str">
        <f>CONCATENATE("[1]  Report carrying amount of total liability due within one year and due after one year on ",IF(G2="","",LOOKUP(G2,T2:T9,V2:V9)),", including discounts and premiums.")</f>
        <v>[1]  Report carrying amount of total liability due within one year and due after one year on June 30, 2022, including discounts and premiums.</v>
      </c>
      <c r="C1331" s="88"/>
      <c r="D1331" s="88"/>
      <c r="E1331" s="88"/>
      <c r="F1331" s="88"/>
      <c r="G1331" s="88"/>
      <c r="H1331" s="88"/>
      <c r="I1331" s="88"/>
      <c r="K1331" s="88"/>
      <c r="L1331" s="88"/>
      <c r="M1331" s="88"/>
    </row>
    <row r="1332" spans="2:13" ht="12.75">
      <c r="B1332" s="88"/>
      <c r="C1332" s="88"/>
      <c r="D1332" s="88"/>
      <c r="E1332" s="88"/>
      <c r="F1332" s="88"/>
      <c r="G1332" s="88"/>
      <c r="H1332" s="88"/>
      <c r="I1332" s="88"/>
      <c r="K1332" s="88"/>
      <c r="L1332" s="88"/>
      <c r="M1332" s="88"/>
    </row>
    <row r="1333" spans="2:19" ht="12.75">
      <c r="B1333" s="108" t="s">
        <v>149</v>
      </c>
      <c r="C1333" s="88"/>
      <c r="D1333" s="88"/>
      <c r="E1333" s="88"/>
      <c r="F1333" s="88"/>
      <c r="G1333" s="88"/>
      <c r="H1333" s="88"/>
      <c r="I1333" s="88"/>
      <c r="K1333" s="88"/>
      <c r="L1333" s="88"/>
      <c r="M1333" s="88"/>
      <c r="S1333" s="241"/>
    </row>
    <row r="1334" spans="2:19" ht="12.75">
      <c r="B1334" s="88"/>
      <c r="C1334" s="88"/>
      <c r="D1334" s="88"/>
      <c r="E1334" s="88"/>
      <c r="F1334" s="88"/>
      <c r="G1334" s="88"/>
      <c r="H1334" s="88"/>
      <c r="I1334" s="88"/>
      <c r="K1334" s="88"/>
      <c r="L1334" s="88"/>
      <c r="M1334" s="88"/>
      <c r="S1334" s="241"/>
    </row>
    <row r="1335" spans="11:13" ht="12.75">
      <c r="K1335" s="88"/>
      <c r="L1335" s="88"/>
      <c r="M1335" s="88"/>
    </row>
    <row r="1336" spans="1:20" s="241" customFormat="1" ht="12.75">
      <c r="A1336" s="88" t="s">
        <v>563</v>
      </c>
      <c r="B1336" s="2" t="str">
        <f>$B$1</f>
        <v>DISTRICT SCHOOL BOARD OF OKEECHOBEE COUNTY</v>
      </c>
      <c r="C1336" s="88"/>
      <c r="D1336" s="175"/>
      <c r="E1336" s="88"/>
      <c r="F1336" s="88"/>
      <c r="G1336" s="92"/>
      <c r="H1336" s="108"/>
      <c r="I1336" s="88"/>
      <c r="J1336" s="1"/>
      <c r="K1336" s="88"/>
      <c r="L1336" s="88"/>
      <c r="M1336" s="88"/>
      <c r="N1336" s="1"/>
      <c r="O1336" s="1"/>
      <c r="P1336" s="1"/>
      <c r="Q1336" s="1"/>
      <c r="R1336" s="1"/>
      <c r="S1336" s="1"/>
      <c r="T1336" s="242"/>
    </row>
    <row r="1337" spans="1:20" s="241" customFormat="1" ht="12.75">
      <c r="A1337" s="1"/>
      <c r="B1337" s="89" t="s">
        <v>564</v>
      </c>
      <c r="C1337" s="88"/>
      <c r="D1337" s="88"/>
      <c r="E1337" s="88"/>
      <c r="F1337" s="88"/>
      <c r="G1337" s="88"/>
      <c r="H1337" s="88"/>
      <c r="I1337" s="88"/>
      <c r="J1337" s="1"/>
      <c r="K1337" s="88"/>
      <c r="L1337" s="88"/>
      <c r="M1337" s="88"/>
      <c r="N1337" s="1"/>
      <c r="O1337" s="1"/>
      <c r="P1337" s="1"/>
      <c r="Q1337" s="1"/>
      <c r="R1337" s="1"/>
      <c r="S1337" s="1"/>
      <c r="T1337" s="242"/>
    </row>
    <row r="1338" spans="2:13" ht="12.75">
      <c r="B1338" s="89" t="s">
        <v>565</v>
      </c>
      <c r="C1338" s="88"/>
      <c r="D1338" s="175"/>
      <c r="E1338" s="88"/>
      <c r="F1338" s="88"/>
      <c r="G1338" s="88"/>
      <c r="H1338" s="88"/>
      <c r="I1338" s="92" t="s">
        <v>566</v>
      </c>
      <c r="K1338" s="88"/>
      <c r="L1338" s="88"/>
      <c r="M1338" s="88"/>
    </row>
    <row r="1339" spans="2:13" ht="12.75">
      <c r="B1339" s="15" t="str">
        <f>B4</f>
        <v>For the Fiscal Year Ended June 30, 2022</v>
      </c>
      <c r="C1339" s="88"/>
      <c r="D1339" s="88"/>
      <c r="E1339" s="88"/>
      <c r="F1339" s="88"/>
      <c r="G1339" s="88"/>
      <c r="H1339" s="88"/>
      <c r="I1339" s="92" t="s">
        <v>567</v>
      </c>
      <c r="K1339" s="88"/>
      <c r="L1339" s="88"/>
      <c r="M1339" s="88"/>
    </row>
    <row r="1340" spans="1:18" ht="16.5" customHeight="1">
      <c r="A1340" s="241"/>
      <c r="B1340" s="188" t="s">
        <v>568</v>
      </c>
      <c r="C1340" s="419" t="s">
        <v>569</v>
      </c>
      <c r="D1340" s="262" t="s">
        <v>570</v>
      </c>
      <c r="E1340" s="262" t="s">
        <v>571</v>
      </c>
      <c r="F1340" s="262" t="s">
        <v>572</v>
      </c>
      <c r="G1340" s="262" t="s">
        <v>573</v>
      </c>
      <c r="H1340" s="232" t="s">
        <v>574</v>
      </c>
      <c r="I1340" s="232" t="s">
        <v>570</v>
      </c>
      <c r="J1340" s="263"/>
      <c r="K1340" s="263"/>
      <c r="L1340" s="263"/>
      <c r="M1340" s="241"/>
      <c r="N1340" s="241"/>
      <c r="O1340" s="241"/>
      <c r="P1340" s="241"/>
      <c r="Q1340" s="241"/>
      <c r="R1340" s="241"/>
    </row>
    <row r="1341" spans="1:18" ht="12.75">
      <c r="A1341" s="241"/>
      <c r="B1341" s="264" t="s">
        <v>575</v>
      </c>
      <c r="C1341" s="420"/>
      <c r="D1341" s="265">
        <f>IF(G2="","",LOOKUP(G2,T2:T9,U2:U9)-1)</f>
        <v>44377</v>
      </c>
      <c r="E1341" s="266" t="s">
        <v>576</v>
      </c>
      <c r="F1341" s="266" t="str">
        <f>IF(G2="","",LOOKUP(G2,T2:T9,W2:W9))</f>
        <v>2021-22</v>
      </c>
      <c r="G1341" s="266" t="str">
        <f>IF(G2="","",LOOKUP(G2,T2:T9,W2:W9))</f>
        <v>2021-22</v>
      </c>
      <c r="H1341" s="264" t="str">
        <f>IF(G2="","",LOOKUP(G2,T2:T9,W2:W9))</f>
        <v>2021-22</v>
      </c>
      <c r="I1341" s="267" t="str">
        <f>IF(G2="","",LOOKUP(G2,T2:T9,V2:V9))</f>
        <v>June 30, 2022</v>
      </c>
      <c r="J1341" s="263"/>
      <c r="K1341" s="263"/>
      <c r="L1341" s="263"/>
      <c r="M1341" s="241"/>
      <c r="N1341" s="241"/>
      <c r="O1341" s="241"/>
      <c r="P1341" s="241"/>
      <c r="Q1341" s="241"/>
      <c r="R1341" s="241"/>
    </row>
    <row r="1342" spans="2:12" ht="18.75" customHeight="1">
      <c r="B1342" s="110" t="s">
        <v>577</v>
      </c>
      <c r="C1342" s="268">
        <v>94740</v>
      </c>
      <c r="D1342" s="26"/>
      <c r="E1342" s="26"/>
      <c r="F1342" s="26">
        <v>5885469</v>
      </c>
      <c r="G1342" s="26">
        <v>5885469</v>
      </c>
      <c r="H1342" s="26"/>
      <c r="I1342" s="160">
        <f aca="true" t="shared" si="80" ref="I1342:I1347">ROUND(D1342-E1342+F1342-G1342-H1342,2)</f>
        <v>0</v>
      </c>
      <c r="J1342" s="50"/>
      <c r="K1342" s="50"/>
      <c r="L1342" s="50"/>
    </row>
    <row r="1343" spans="2:12" ht="18.75" customHeight="1">
      <c r="B1343" s="110" t="s">
        <v>578</v>
      </c>
      <c r="C1343" s="269">
        <v>90570</v>
      </c>
      <c r="D1343" s="26"/>
      <c r="E1343" s="26"/>
      <c r="F1343" s="270"/>
      <c r="G1343" s="26"/>
      <c r="H1343" s="270"/>
      <c r="I1343" s="160">
        <f t="shared" si="80"/>
        <v>0</v>
      </c>
      <c r="J1343" s="50"/>
      <c r="K1343" s="50"/>
      <c r="L1343" s="50"/>
    </row>
    <row r="1344" spans="2:12" ht="18.75" customHeight="1">
      <c r="B1344" s="110" t="s">
        <v>579</v>
      </c>
      <c r="C1344" s="269">
        <v>98250</v>
      </c>
      <c r="D1344" s="26"/>
      <c r="E1344" s="26"/>
      <c r="F1344" s="26">
        <v>101543</v>
      </c>
      <c r="G1344" s="26">
        <v>101543</v>
      </c>
      <c r="H1344" s="26"/>
      <c r="I1344" s="160">
        <f t="shared" si="80"/>
        <v>0</v>
      </c>
      <c r="J1344" s="50"/>
      <c r="K1344" s="50"/>
      <c r="L1344" s="50"/>
    </row>
    <row r="1345" spans="2:12" ht="18.75" customHeight="1">
      <c r="B1345" s="110" t="s">
        <v>580</v>
      </c>
      <c r="C1345" s="268">
        <v>92040</v>
      </c>
      <c r="D1345" s="26">
        <v>3829.94</v>
      </c>
      <c r="E1345" s="26"/>
      <c r="F1345" s="35">
        <v>0</v>
      </c>
      <c r="G1345" s="26">
        <v>0</v>
      </c>
      <c r="H1345" s="270"/>
      <c r="I1345" s="160">
        <f t="shared" si="80"/>
        <v>3829.94</v>
      </c>
      <c r="J1345" s="50"/>
      <c r="K1345" s="50"/>
      <c r="L1345" s="50"/>
    </row>
    <row r="1346" spans="2:12" ht="18.75" customHeight="1">
      <c r="B1346" s="110" t="s">
        <v>581</v>
      </c>
      <c r="C1346" s="268">
        <v>90880</v>
      </c>
      <c r="D1346" s="26">
        <v>243697.73</v>
      </c>
      <c r="E1346" s="26"/>
      <c r="F1346" s="26">
        <f>581187-F1347</f>
        <v>550021</v>
      </c>
      <c r="G1346" s="26">
        <v>453360.65</v>
      </c>
      <c r="H1346" s="26"/>
      <c r="I1346" s="160">
        <f t="shared" si="80"/>
        <v>340358.08</v>
      </c>
      <c r="J1346" s="50"/>
      <c r="K1346" s="50"/>
      <c r="L1346" s="50"/>
    </row>
    <row r="1347" spans="2:12" ht="18.75" customHeight="1">
      <c r="B1347" s="110" t="s">
        <v>582</v>
      </c>
      <c r="C1347" s="268">
        <v>90881</v>
      </c>
      <c r="D1347" s="26">
        <v>31982.72</v>
      </c>
      <c r="E1347" s="26"/>
      <c r="F1347" s="26">
        <v>31166</v>
      </c>
      <c r="G1347" s="26">
        <v>29579.94</v>
      </c>
      <c r="H1347" s="26"/>
      <c r="I1347" s="160">
        <f t="shared" si="80"/>
        <v>33568.78</v>
      </c>
      <c r="J1347" s="50"/>
      <c r="K1347" s="50"/>
      <c r="L1347" s="50"/>
    </row>
    <row r="1348" spans="2:12" ht="18.75" customHeight="1">
      <c r="B1348" s="110" t="s">
        <v>583</v>
      </c>
      <c r="C1348" s="268">
        <v>90280</v>
      </c>
      <c r="D1348" s="26">
        <v>204730.95</v>
      </c>
      <c r="E1348" s="26"/>
      <c r="F1348" s="26">
        <v>343773</v>
      </c>
      <c r="G1348" s="26">
        <v>301141.96</v>
      </c>
      <c r="H1348" s="270"/>
      <c r="I1348" s="160">
        <f>ROUND(D1348-E1348+F1348-G1348,2)</f>
        <v>247361.99</v>
      </c>
      <c r="J1348" s="50"/>
      <c r="K1348" s="50"/>
      <c r="L1348" s="50"/>
    </row>
    <row r="1349" spans="2:12" ht="18.75" customHeight="1">
      <c r="B1349" s="110" t="s">
        <v>584</v>
      </c>
      <c r="C1349" s="268">
        <v>97950</v>
      </c>
      <c r="D1349" s="26"/>
      <c r="E1349" s="26"/>
      <c r="F1349" s="26"/>
      <c r="G1349" s="26"/>
      <c r="H1349" s="270"/>
      <c r="I1349" s="160">
        <f>ROUND(D1349-E1349+F1349-G1349-H1349,2)</f>
        <v>0</v>
      </c>
      <c r="J1349" s="50"/>
      <c r="K1349" s="50"/>
      <c r="L1349" s="50"/>
    </row>
    <row r="1350" spans="2:12" ht="18.75" customHeight="1">
      <c r="B1350" s="110" t="s">
        <v>766</v>
      </c>
      <c r="C1350" s="268">
        <v>90800</v>
      </c>
      <c r="D1350" s="26"/>
      <c r="E1350" s="26"/>
      <c r="F1350" s="26">
        <v>365256</v>
      </c>
      <c r="G1350" s="26">
        <v>365256</v>
      </c>
      <c r="H1350" s="26"/>
      <c r="I1350" s="160">
        <f>ROUND(D1350-E1350+F1350-G1350-H1350,2)</f>
        <v>0</v>
      </c>
      <c r="J1350" s="50"/>
      <c r="K1350" s="50"/>
      <c r="L1350" s="50"/>
    </row>
    <row r="1351" spans="2:12" ht="18.75" customHeight="1">
      <c r="B1351" s="110" t="s">
        <v>585</v>
      </c>
      <c r="C1351" s="268">
        <v>90803</v>
      </c>
      <c r="D1351" s="26"/>
      <c r="E1351" s="26"/>
      <c r="F1351" s="271">
        <v>631881</v>
      </c>
      <c r="G1351" s="26">
        <v>631881</v>
      </c>
      <c r="H1351" s="270"/>
      <c r="I1351" s="160">
        <f>ROUND(D1351-E1351+F1351-G1351,2)</f>
        <v>0</v>
      </c>
      <c r="J1351" s="50"/>
      <c r="K1351" s="50"/>
      <c r="L1351" s="50"/>
    </row>
    <row r="1352" spans="2:12" ht="18.75" customHeight="1">
      <c r="B1352" s="110" t="s">
        <v>586</v>
      </c>
      <c r="C1352" s="268">
        <v>90830</v>
      </c>
      <c r="D1352" s="26"/>
      <c r="E1352" s="26"/>
      <c r="F1352" s="26">
        <v>1647592</v>
      </c>
      <c r="G1352" s="26">
        <v>1647592</v>
      </c>
      <c r="H1352" s="35"/>
      <c r="I1352" s="160">
        <f>ROUND(D1352-E1352+F1352-G1352-H1352,2)</f>
        <v>0</v>
      </c>
      <c r="J1352" s="50"/>
      <c r="K1352" s="50"/>
      <c r="L1352" s="50"/>
    </row>
    <row r="1353" spans="2:12" ht="18.75" customHeight="1">
      <c r="B1353" s="110" t="s">
        <v>587</v>
      </c>
      <c r="C1353" s="268">
        <v>91280</v>
      </c>
      <c r="D1353" s="26"/>
      <c r="E1353" s="26"/>
      <c r="F1353" s="35">
        <v>1963441</v>
      </c>
      <c r="G1353" s="26">
        <v>1963441</v>
      </c>
      <c r="H1353" s="35"/>
      <c r="I1353" s="160">
        <f>ROUND(D1353-E1353+F1353-G1353-H1353,2)</f>
        <v>0</v>
      </c>
      <c r="J1353" s="50"/>
      <c r="K1353" s="50"/>
      <c r="L1353" s="50"/>
    </row>
    <row r="1354" spans="2:12" ht="18.75" customHeight="1">
      <c r="B1354" s="110" t="s">
        <v>588</v>
      </c>
      <c r="C1354" s="268">
        <v>97580</v>
      </c>
      <c r="D1354" s="26">
        <v>49831.3</v>
      </c>
      <c r="E1354" s="26"/>
      <c r="F1354" s="26">
        <v>120833</v>
      </c>
      <c r="G1354" s="26">
        <v>100224.8</v>
      </c>
      <c r="H1354" s="270"/>
      <c r="I1354" s="160">
        <f>ROUND(D1354-E1354+F1354-G1354,2)</f>
        <v>70439.5</v>
      </c>
      <c r="J1354" s="50"/>
      <c r="K1354" s="50"/>
      <c r="L1354" s="50"/>
    </row>
    <row r="1355" spans="2:12" ht="18.75" customHeight="1">
      <c r="B1355" s="110" t="s">
        <v>589</v>
      </c>
      <c r="C1355" s="268">
        <v>96440</v>
      </c>
      <c r="D1355" s="26"/>
      <c r="E1355" s="26"/>
      <c r="F1355" s="26">
        <v>231648.24</v>
      </c>
      <c r="G1355" s="26">
        <v>231648.24</v>
      </c>
      <c r="H1355" s="270"/>
      <c r="I1355" s="160">
        <f>ROUND(D1355-E1355+F1355-G1355,2)</f>
        <v>0</v>
      </c>
      <c r="J1355" s="50"/>
      <c r="K1355" s="50"/>
      <c r="L1355" s="50"/>
    </row>
    <row r="1356" spans="2:12" ht="18.75" customHeight="1">
      <c r="B1356" s="110" t="s">
        <v>590</v>
      </c>
      <c r="C1356" s="268">
        <v>96441</v>
      </c>
      <c r="D1356" s="26"/>
      <c r="E1356" s="26"/>
      <c r="F1356" s="26"/>
      <c r="G1356" s="26"/>
      <c r="H1356" s="270"/>
      <c r="I1356" s="160">
        <f>+D1356-E1356+F1356-G1356</f>
        <v>0</v>
      </c>
      <c r="J1356" s="50"/>
      <c r="K1356" s="50"/>
      <c r="L1356" s="50"/>
    </row>
    <row r="1357" ht="12.75"/>
    <row r="1358" spans="2:13" ht="12.75">
      <c r="B1358" s="108" t="s">
        <v>591</v>
      </c>
      <c r="C1358" s="88"/>
      <c r="D1358" s="88"/>
      <c r="E1358" s="88"/>
      <c r="F1358" s="88"/>
      <c r="G1358" s="88"/>
      <c r="H1358" s="88"/>
      <c r="I1358" s="88"/>
      <c r="K1358" s="50"/>
      <c r="L1358" s="50"/>
      <c r="M1358" s="50"/>
    </row>
    <row r="1359" spans="2:13" ht="12.75">
      <c r="B1359" s="1" t="s">
        <v>592</v>
      </c>
      <c r="C1359" s="88"/>
      <c r="D1359" s="88"/>
      <c r="E1359" s="88"/>
      <c r="F1359" s="261"/>
      <c r="G1359" s="272"/>
      <c r="H1359" s="88"/>
      <c r="I1359" s="88"/>
      <c r="K1359" s="50"/>
      <c r="L1359" s="50"/>
      <c r="M1359" s="50"/>
    </row>
    <row r="1360" spans="2:13" ht="12.75">
      <c r="B1360" s="108" t="s">
        <v>593</v>
      </c>
      <c r="C1360" s="88"/>
      <c r="D1360" s="88"/>
      <c r="E1360" s="88"/>
      <c r="F1360" s="88"/>
      <c r="G1360" s="88"/>
      <c r="H1360" s="88"/>
      <c r="I1360" s="88"/>
      <c r="K1360" s="50"/>
      <c r="L1360" s="50"/>
      <c r="M1360" s="50"/>
    </row>
    <row r="1361" spans="2:13" ht="12.75">
      <c r="B1361" s="108" t="s">
        <v>594</v>
      </c>
      <c r="C1361" s="88"/>
      <c r="D1361" s="88"/>
      <c r="E1361" s="88"/>
      <c r="F1361" s="88"/>
      <c r="G1361" s="88"/>
      <c r="H1361" s="88"/>
      <c r="I1361" s="88"/>
      <c r="K1361" s="50"/>
      <c r="L1361" s="50"/>
      <c r="M1361" s="50"/>
    </row>
    <row r="1362" spans="2:13" ht="12.75">
      <c r="B1362" s="108"/>
      <c r="C1362" s="88"/>
      <c r="D1362" s="88"/>
      <c r="E1362" s="88"/>
      <c r="F1362" s="88"/>
      <c r="G1362" s="88"/>
      <c r="H1362" s="88"/>
      <c r="I1362" s="88"/>
      <c r="K1362" s="50"/>
      <c r="L1362" s="50"/>
      <c r="M1362" s="50"/>
    </row>
    <row r="1363" spans="2:13" ht="12.75">
      <c r="B1363" s="108" t="s">
        <v>189</v>
      </c>
      <c r="K1363" s="50"/>
      <c r="L1363" s="50"/>
      <c r="M1363" s="50"/>
    </row>
    <row r="1364" spans="2:13" ht="12.75">
      <c r="B1364" s="108"/>
      <c r="K1364" s="50"/>
      <c r="L1364" s="50"/>
      <c r="M1364" s="50"/>
    </row>
    <row r="1365" spans="2:13" ht="12.75">
      <c r="B1365" s="108"/>
      <c r="K1365" s="50"/>
      <c r="L1365" s="50"/>
      <c r="M1365" s="50"/>
    </row>
    <row r="1366" spans="1:14" ht="12.75">
      <c r="A1366" s="88" t="s">
        <v>595</v>
      </c>
      <c r="B1366" s="273" t="str">
        <f>$B$1</f>
        <v>DISTRICT SCHOOL BOARD OF OKEECHOBEE COUNTY</v>
      </c>
      <c r="C1366" s="274"/>
      <c r="D1366" s="275"/>
      <c r="E1366" s="276"/>
      <c r="F1366" s="276"/>
      <c r="G1366" s="48"/>
      <c r="L1366" s="50"/>
      <c r="M1366" s="50"/>
      <c r="N1366" s="50"/>
    </row>
    <row r="1367" spans="2:14" ht="12.75">
      <c r="B1367" s="277" t="s">
        <v>596</v>
      </c>
      <c r="C1367" s="274"/>
      <c r="D1367" s="127"/>
      <c r="E1367" s="276"/>
      <c r="F1367" s="276"/>
      <c r="H1367" s="276" t="s">
        <v>597</v>
      </c>
      <c r="L1367" s="50"/>
      <c r="M1367" s="50"/>
      <c r="N1367" s="50"/>
    </row>
    <row r="1368" spans="2:14" ht="15" customHeight="1">
      <c r="B1368" s="278" t="str">
        <f>B4</f>
        <v>For the Fiscal Year Ended June 30, 2022</v>
      </c>
      <c r="C1368" s="274"/>
      <c r="D1368" s="127"/>
      <c r="E1368" s="276"/>
      <c r="F1368" s="276"/>
      <c r="H1368" s="276" t="s">
        <v>598</v>
      </c>
      <c r="L1368" s="50"/>
      <c r="M1368" s="50"/>
      <c r="N1368" s="50"/>
    </row>
    <row r="1369" spans="2:21" ht="33" customHeight="1">
      <c r="B1369" s="279"/>
      <c r="C1369" s="439" t="s">
        <v>599</v>
      </c>
      <c r="D1369" s="181" t="s">
        <v>600</v>
      </c>
      <c r="E1369" s="181" t="s">
        <v>601</v>
      </c>
      <c r="F1369" s="181" t="s">
        <v>602</v>
      </c>
      <c r="G1369" s="280" t="s">
        <v>603</v>
      </c>
      <c r="H1369" s="281"/>
      <c r="I1369" s="282"/>
      <c r="M1369" s="50"/>
      <c r="N1369" s="50"/>
      <c r="O1369" s="50"/>
      <c r="T1369" s="1"/>
      <c r="U1369" s="7"/>
    </row>
    <row r="1370" spans="2:21" ht="12.75">
      <c r="B1370" s="107"/>
      <c r="C1370" s="440"/>
      <c r="D1370" s="269">
        <v>100</v>
      </c>
      <c r="E1370" s="269">
        <v>410</v>
      </c>
      <c r="F1370" s="269">
        <v>420</v>
      </c>
      <c r="G1370" s="269">
        <v>440</v>
      </c>
      <c r="H1370" s="283" t="s">
        <v>534</v>
      </c>
      <c r="I1370" s="284"/>
      <c r="M1370" s="50"/>
      <c r="N1370" s="50"/>
      <c r="O1370" s="50"/>
      <c r="T1370" s="1"/>
      <c r="U1370" s="7"/>
    </row>
    <row r="1371" spans="2:21" ht="15.75" customHeight="1">
      <c r="B1371" s="136" t="s">
        <v>604</v>
      </c>
      <c r="C1371" s="184"/>
      <c r="D1371" s="285"/>
      <c r="E1371" s="99"/>
      <c r="F1371" s="99"/>
      <c r="G1371" s="99"/>
      <c r="H1371" s="286"/>
      <c r="I1371" s="287"/>
      <c r="M1371" s="50"/>
      <c r="N1371" s="50"/>
      <c r="O1371" s="50"/>
      <c r="T1371" s="1"/>
      <c r="U1371" s="7"/>
    </row>
    <row r="1372" spans="2:21" ht="20.25" customHeight="1">
      <c r="B1372" s="107" t="s">
        <v>605</v>
      </c>
      <c r="C1372" s="288">
        <v>380</v>
      </c>
      <c r="D1372" s="250">
        <v>365775.45</v>
      </c>
      <c r="E1372" s="250">
        <v>22811.76</v>
      </c>
      <c r="F1372" s="250"/>
      <c r="G1372" s="250"/>
      <c r="H1372" s="289">
        <f aca="true" t="shared" si="81" ref="H1372:H1389">ROUND(SUM(D1372:G1372),2)</f>
        <v>388587.21</v>
      </c>
      <c r="I1372" s="290"/>
      <c r="M1372" s="50"/>
      <c r="N1372" s="50"/>
      <c r="O1372" s="50"/>
      <c r="T1372" s="1"/>
      <c r="U1372" s="7"/>
    </row>
    <row r="1373" spans="2:21" ht="20.25" customHeight="1">
      <c r="B1373" s="110" t="s">
        <v>606</v>
      </c>
      <c r="C1373" s="291">
        <v>380</v>
      </c>
      <c r="D1373" s="250">
        <v>357584.42</v>
      </c>
      <c r="E1373" s="292"/>
      <c r="F1373" s="250"/>
      <c r="G1373" s="250"/>
      <c r="H1373" s="289">
        <f t="shared" si="81"/>
        <v>357584.42</v>
      </c>
      <c r="I1373" s="290"/>
      <c r="J1373" s="151">
        <v>7900</v>
      </c>
      <c r="K1373" s="164" t="s">
        <v>259</v>
      </c>
      <c r="M1373" s="50"/>
      <c r="N1373" s="50"/>
      <c r="O1373" s="50"/>
      <c r="T1373" s="1"/>
      <c r="U1373" s="7"/>
    </row>
    <row r="1374" spans="2:21" ht="20.25" customHeight="1">
      <c r="B1374" s="293" t="s">
        <v>607</v>
      </c>
      <c r="C1374" s="294">
        <v>411</v>
      </c>
      <c r="D1374" s="250"/>
      <c r="E1374" s="250"/>
      <c r="F1374" s="250"/>
      <c r="G1374" s="250"/>
      <c r="H1374" s="289">
        <f t="shared" si="81"/>
        <v>0</v>
      </c>
      <c r="I1374" s="290"/>
      <c r="T1374" s="1"/>
      <c r="U1374" s="7"/>
    </row>
    <row r="1375" spans="2:21" ht="20.25" customHeight="1">
      <c r="B1375" s="295" t="s">
        <v>608</v>
      </c>
      <c r="C1375" s="268">
        <v>411</v>
      </c>
      <c r="D1375" s="250"/>
      <c r="E1375" s="296"/>
      <c r="F1375" s="297"/>
      <c r="G1375" s="297"/>
      <c r="H1375" s="289">
        <f t="shared" si="81"/>
        <v>0</v>
      </c>
      <c r="I1375" s="290"/>
      <c r="J1375" s="151">
        <v>7900</v>
      </c>
      <c r="K1375" s="164" t="s">
        <v>259</v>
      </c>
      <c r="T1375" s="1"/>
      <c r="U1375" s="7"/>
    </row>
    <row r="1376" spans="2:21" ht="20.25" customHeight="1">
      <c r="B1376" s="107" t="s">
        <v>609</v>
      </c>
      <c r="C1376" s="298">
        <v>421</v>
      </c>
      <c r="D1376" s="250">
        <v>10942.52</v>
      </c>
      <c r="E1376" s="250"/>
      <c r="F1376" s="250"/>
      <c r="G1376" s="250"/>
      <c r="H1376" s="289">
        <f t="shared" si="81"/>
        <v>10942.52</v>
      </c>
      <c r="I1376" s="290"/>
      <c r="T1376" s="1"/>
      <c r="U1376" s="7"/>
    </row>
    <row r="1377" spans="2:21" ht="20.25" customHeight="1">
      <c r="B1377" s="110" t="s">
        <v>610</v>
      </c>
      <c r="C1377" s="268">
        <v>421</v>
      </c>
      <c r="D1377" s="250">
        <v>10942.52</v>
      </c>
      <c r="E1377" s="292"/>
      <c r="F1377" s="250"/>
      <c r="G1377" s="250"/>
      <c r="H1377" s="289">
        <f t="shared" si="81"/>
        <v>10942.52</v>
      </c>
      <c r="I1377" s="290"/>
      <c r="J1377" s="151">
        <v>7900</v>
      </c>
      <c r="K1377" s="164" t="s">
        <v>259</v>
      </c>
      <c r="T1377" s="1"/>
      <c r="U1377" s="7"/>
    </row>
    <row r="1378" spans="2:21" ht="20.25" customHeight="1">
      <c r="B1378" s="107" t="s">
        <v>611</v>
      </c>
      <c r="C1378" s="298">
        <v>430</v>
      </c>
      <c r="D1378" s="250">
        <v>1070883.02</v>
      </c>
      <c r="E1378" s="250"/>
      <c r="F1378" s="250"/>
      <c r="G1378" s="250"/>
      <c r="H1378" s="289">
        <f t="shared" si="81"/>
        <v>1070883.02</v>
      </c>
      <c r="I1378" s="290"/>
      <c r="T1378" s="1"/>
      <c r="U1378" s="7"/>
    </row>
    <row r="1379" spans="2:21" ht="20.25" customHeight="1">
      <c r="B1379" s="110" t="s">
        <v>612</v>
      </c>
      <c r="C1379" s="268">
        <v>430</v>
      </c>
      <c r="D1379" s="250">
        <v>1053594.34</v>
      </c>
      <c r="E1379" s="292"/>
      <c r="F1379" s="250"/>
      <c r="G1379" s="250"/>
      <c r="H1379" s="289">
        <f t="shared" si="81"/>
        <v>1053594.34</v>
      </c>
      <c r="I1379" s="290"/>
      <c r="J1379" s="151">
        <v>7900</v>
      </c>
      <c r="K1379" s="164" t="s">
        <v>259</v>
      </c>
      <c r="T1379" s="1"/>
      <c r="U1379" s="7"/>
    </row>
    <row r="1380" spans="2:21" ht="20.25" customHeight="1">
      <c r="B1380" s="107" t="s">
        <v>613</v>
      </c>
      <c r="C1380" s="298">
        <v>440</v>
      </c>
      <c r="D1380" s="250"/>
      <c r="E1380" s="250"/>
      <c r="F1380" s="250"/>
      <c r="G1380" s="250"/>
      <c r="H1380" s="289">
        <f t="shared" si="81"/>
        <v>0</v>
      </c>
      <c r="I1380" s="290"/>
      <c r="T1380" s="1"/>
      <c r="U1380" s="7"/>
    </row>
    <row r="1381" spans="2:21" ht="20.25" customHeight="1">
      <c r="B1381" s="110" t="s">
        <v>614</v>
      </c>
      <c r="C1381" s="268">
        <v>440</v>
      </c>
      <c r="D1381" s="250"/>
      <c r="E1381" s="292"/>
      <c r="F1381" s="250"/>
      <c r="G1381" s="250"/>
      <c r="H1381" s="289">
        <f t="shared" si="81"/>
        <v>0</v>
      </c>
      <c r="I1381" s="290"/>
      <c r="J1381" s="151">
        <v>7900</v>
      </c>
      <c r="K1381" s="164" t="s">
        <v>259</v>
      </c>
      <c r="T1381" s="1"/>
      <c r="U1381" s="7"/>
    </row>
    <row r="1382" spans="2:21" ht="20.25" customHeight="1">
      <c r="B1382" s="107" t="s">
        <v>615</v>
      </c>
      <c r="C1382" s="298">
        <v>450</v>
      </c>
      <c r="D1382" s="250">
        <v>118512.89</v>
      </c>
      <c r="E1382" s="250">
        <v>1097.99</v>
      </c>
      <c r="F1382" s="250"/>
      <c r="G1382" s="250"/>
      <c r="H1382" s="289">
        <f t="shared" si="81"/>
        <v>119610.88</v>
      </c>
      <c r="I1382" s="290"/>
      <c r="T1382" s="1"/>
      <c r="U1382" s="7"/>
    </row>
    <row r="1383" spans="2:21" ht="20.25" customHeight="1">
      <c r="B1383" s="110" t="s">
        <v>616</v>
      </c>
      <c r="C1383" s="268">
        <v>450</v>
      </c>
      <c r="D1383" s="250">
        <v>15653.04</v>
      </c>
      <c r="E1383" s="292"/>
      <c r="F1383" s="250"/>
      <c r="G1383" s="250"/>
      <c r="H1383" s="289">
        <f t="shared" si="81"/>
        <v>15653.04</v>
      </c>
      <c r="I1383" s="290"/>
      <c r="J1383" s="151">
        <v>7900</v>
      </c>
      <c r="K1383" s="164" t="s">
        <v>259</v>
      </c>
      <c r="T1383" s="1"/>
      <c r="U1383" s="7"/>
    </row>
    <row r="1384" spans="2:21" ht="20.25" customHeight="1">
      <c r="B1384" s="107" t="s">
        <v>617</v>
      </c>
      <c r="C1384" s="298">
        <v>460</v>
      </c>
      <c r="D1384" s="250">
        <v>411617.74</v>
      </c>
      <c r="E1384" s="250"/>
      <c r="F1384" s="250"/>
      <c r="G1384" s="250">
        <v>4221.04</v>
      </c>
      <c r="H1384" s="289">
        <f t="shared" si="81"/>
        <v>415838.78</v>
      </c>
      <c r="I1384" s="290"/>
      <c r="J1384" s="151"/>
      <c r="K1384" s="164"/>
      <c r="T1384" s="1"/>
      <c r="U1384" s="7"/>
    </row>
    <row r="1385" spans="2:21" ht="20.25" customHeight="1">
      <c r="B1385" s="110" t="s">
        <v>618</v>
      </c>
      <c r="C1385" s="268">
        <v>460</v>
      </c>
      <c r="D1385" s="250">
        <v>5962.62</v>
      </c>
      <c r="E1385" s="292"/>
      <c r="F1385" s="250"/>
      <c r="G1385" s="250"/>
      <c r="H1385" s="289">
        <f t="shared" si="81"/>
        <v>5962.62</v>
      </c>
      <c r="I1385" s="290"/>
      <c r="J1385" s="151">
        <v>7900</v>
      </c>
      <c r="K1385" s="164" t="s">
        <v>259</v>
      </c>
      <c r="T1385" s="1"/>
      <c r="U1385" s="7"/>
    </row>
    <row r="1386" spans="2:21" ht="20.25" customHeight="1">
      <c r="B1386" s="107" t="s">
        <v>619</v>
      </c>
      <c r="C1386" s="298">
        <v>490</v>
      </c>
      <c r="D1386" s="250"/>
      <c r="E1386" s="250"/>
      <c r="F1386" s="250"/>
      <c r="G1386" s="250"/>
      <c r="H1386" s="289">
        <f t="shared" si="81"/>
        <v>0</v>
      </c>
      <c r="I1386" s="290"/>
      <c r="T1386" s="1"/>
      <c r="U1386" s="7"/>
    </row>
    <row r="1387" spans="2:21" ht="20.25" customHeight="1">
      <c r="B1387" s="110" t="s">
        <v>620</v>
      </c>
      <c r="C1387" s="268">
        <v>490</v>
      </c>
      <c r="D1387" s="250"/>
      <c r="E1387" s="292"/>
      <c r="F1387" s="250"/>
      <c r="G1387" s="250"/>
      <c r="H1387" s="289">
        <f t="shared" si="81"/>
        <v>0</v>
      </c>
      <c r="I1387" s="290"/>
      <c r="J1387" s="151">
        <v>7900</v>
      </c>
      <c r="K1387" s="164" t="s">
        <v>259</v>
      </c>
      <c r="T1387" s="1"/>
      <c r="U1387" s="7"/>
    </row>
    <row r="1388" spans="2:21" ht="20.25" customHeight="1">
      <c r="B1388" s="299" t="s">
        <v>621</v>
      </c>
      <c r="C1388" s="268"/>
      <c r="D1388" s="160">
        <f>D1373+D1375+D1377+D1379+D1381+D1383+D1387+D1385</f>
        <v>1443736.9400000002</v>
      </c>
      <c r="E1388" s="160">
        <f>E1373+E1375+E1377+E1379+E1381+E1383+E1387+E1385</f>
        <v>0</v>
      </c>
      <c r="F1388" s="160">
        <f>F1373+F1375+F1377+F1379+F1381+F1383+F1387+F1385</f>
        <v>0</v>
      </c>
      <c r="G1388" s="160">
        <f>G1373+G1375+G1377+G1379+G1381+G1383+G1387+G1385</f>
        <v>0</v>
      </c>
      <c r="H1388" s="289">
        <f t="shared" si="81"/>
        <v>1443736.94</v>
      </c>
      <c r="I1388" s="290"/>
      <c r="J1388" s="151">
        <v>7999</v>
      </c>
      <c r="K1388" s="164" t="s">
        <v>259</v>
      </c>
      <c r="T1388" s="1"/>
      <c r="U1388" s="7"/>
    </row>
    <row r="1389" spans="2:21" ht="20.25" customHeight="1">
      <c r="B1389" s="140" t="s">
        <v>622</v>
      </c>
      <c r="C1389" s="300"/>
      <c r="D1389" s="166">
        <f>D1372+D1374+D1376+D1378+D1380+D1382+D1386+D1384</f>
        <v>1977731.6199999999</v>
      </c>
      <c r="E1389" s="166">
        <f>E1372+E1374+E1376+E1378+E1380+E1382+E1386+E1384</f>
        <v>23909.75</v>
      </c>
      <c r="F1389" s="166">
        <f>F1372+F1374+F1376+F1378+F1380+F1382+F1386+F1384</f>
        <v>0</v>
      </c>
      <c r="G1389" s="166">
        <f>G1372+G1374+G1376+G1378+G1380+G1382+G1386+G1384</f>
        <v>4221.04</v>
      </c>
      <c r="H1389" s="289">
        <f t="shared" si="81"/>
        <v>2005862.41</v>
      </c>
      <c r="I1389" s="290"/>
      <c r="J1389" s="151">
        <v>7000</v>
      </c>
      <c r="K1389" s="164" t="s">
        <v>259</v>
      </c>
      <c r="T1389" s="1"/>
      <c r="U1389" s="7"/>
    </row>
    <row r="1390" spans="2:21" ht="18" customHeight="1">
      <c r="B1390" s="301" t="s">
        <v>623</v>
      </c>
      <c r="C1390" s="302"/>
      <c r="D1390" s="137"/>
      <c r="E1390" s="137"/>
      <c r="F1390" s="137"/>
      <c r="G1390" s="137"/>
      <c r="H1390" s="303"/>
      <c r="I1390" s="287"/>
      <c r="T1390" s="1"/>
      <c r="U1390" s="7"/>
    </row>
    <row r="1391" spans="2:21" ht="15.75" customHeight="1">
      <c r="B1391" s="304" t="s">
        <v>624</v>
      </c>
      <c r="C1391" s="305"/>
      <c r="D1391" s="146"/>
      <c r="E1391" s="146"/>
      <c r="F1391" s="146"/>
      <c r="G1391" s="146"/>
      <c r="H1391" s="306"/>
      <c r="I1391" s="287"/>
      <c r="T1391" s="1"/>
      <c r="U1391" s="7"/>
    </row>
    <row r="1392" spans="2:21" ht="19.5" customHeight="1">
      <c r="B1392" s="110" t="s">
        <v>625</v>
      </c>
      <c r="C1392" s="307">
        <v>412</v>
      </c>
      <c r="D1392" s="297"/>
      <c r="E1392" s="308"/>
      <c r="F1392" s="250"/>
      <c r="G1392" s="297"/>
      <c r="H1392" s="289">
        <f aca="true" t="shared" si="82" ref="H1392:H1397">ROUND(SUM(D1392:G1392),2)</f>
        <v>0</v>
      </c>
      <c r="I1392" s="290"/>
      <c r="T1392" s="1"/>
      <c r="U1392" s="7"/>
    </row>
    <row r="1393" spans="2:21" ht="20.25" customHeight="1">
      <c r="B1393" s="110" t="s">
        <v>626</v>
      </c>
      <c r="C1393" s="307">
        <v>422</v>
      </c>
      <c r="D1393" s="297"/>
      <c r="E1393" s="308"/>
      <c r="F1393" s="250"/>
      <c r="G1393" s="297"/>
      <c r="H1393" s="289">
        <f t="shared" si="82"/>
        <v>0</v>
      </c>
      <c r="I1393" s="290"/>
      <c r="T1393" s="1"/>
      <c r="U1393" s="7"/>
    </row>
    <row r="1394" spans="2:21" ht="20.25" customHeight="1">
      <c r="B1394" s="110" t="s">
        <v>627</v>
      </c>
      <c r="C1394" s="307">
        <v>450</v>
      </c>
      <c r="D1394" s="297">
        <v>100783.55</v>
      </c>
      <c r="E1394" s="308"/>
      <c r="F1394" s="250"/>
      <c r="G1394" s="297"/>
      <c r="H1394" s="289">
        <f t="shared" si="82"/>
        <v>100783.55</v>
      </c>
      <c r="I1394" s="290"/>
      <c r="J1394" s="151">
        <v>7800</v>
      </c>
      <c r="K1394" s="164" t="s">
        <v>259</v>
      </c>
      <c r="T1394" s="1"/>
      <c r="U1394" s="7"/>
    </row>
    <row r="1395" spans="2:21" ht="20.25" customHeight="1">
      <c r="B1395" s="237" t="s">
        <v>628</v>
      </c>
      <c r="C1395" s="309">
        <v>460</v>
      </c>
      <c r="D1395" s="148">
        <v>405368.79</v>
      </c>
      <c r="E1395" s="310"/>
      <c r="F1395" s="250"/>
      <c r="G1395" s="148">
        <v>4221.04</v>
      </c>
      <c r="H1395" s="289">
        <f t="shared" si="82"/>
        <v>409589.83</v>
      </c>
      <c r="I1395" s="290"/>
      <c r="J1395" s="151">
        <v>7800</v>
      </c>
      <c r="K1395" s="164" t="s">
        <v>259</v>
      </c>
      <c r="T1395" s="1"/>
      <c r="U1395" s="7"/>
    </row>
    <row r="1396" spans="2:21" ht="20.25" customHeight="1">
      <c r="B1396" s="110" t="s">
        <v>629</v>
      </c>
      <c r="C1396" s="268">
        <v>540</v>
      </c>
      <c r="D1396" s="250">
        <v>11715.43</v>
      </c>
      <c r="E1396" s="311"/>
      <c r="F1396" s="250"/>
      <c r="G1396" s="250"/>
      <c r="H1396" s="289">
        <f t="shared" si="82"/>
        <v>11715.43</v>
      </c>
      <c r="I1396" s="290"/>
      <c r="T1396" s="1"/>
      <c r="U1396" s="7"/>
    </row>
    <row r="1397" spans="2:21" ht="20.25" customHeight="1">
      <c r="B1397" s="140" t="s">
        <v>630</v>
      </c>
      <c r="C1397" s="312" t="s">
        <v>631</v>
      </c>
      <c r="D1397" s="86">
        <f>ROUND(SUM(D1392:D1396),2)</f>
        <v>517867.77</v>
      </c>
      <c r="E1397" s="313"/>
      <c r="F1397" s="86">
        <f>ROUND(SUM(F1392:F1396),2)</f>
        <v>0</v>
      </c>
      <c r="G1397" s="166">
        <f>ROUND(SUM(G1392:G1396),2)</f>
        <v>4221.04</v>
      </c>
      <c r="H1397" s="289">
        <f t="shared" si="82"/>
        <v>522088.81</v>
      </c>
      <c r="I1397" s="290"/>
      <c r="T1397" s="1"/>
      <c r="U1397" s="7"/>
    </row>
    <row r="1398" spans="2:8" ht="18.75" customHeight="1">
      <c r="B1398" s="261"/>
      <c r="C1398" s="272"/>
      <c r="D1398" s="314"/>
      <c r="E1398" s="315"/>
      <c r="F1398" s="315"/>
      <c r="G1398" s="314"/>
      <c r="H1398" s="282"/>
    </row>
    <row r="1399" spans="2:21" ht="27.75" customHeight="1">
      <c r="B1399" s="279"/>
      <c r="C1399" s="439" t="s">
        <v>599</v>
      </c>
      <c r="D1399" s="316" t="s">
        <v>600</v>
      </c>
      <c r="E1399" s="181" t="s">
        <v>632</v>
      </c>
      <c r="F1399" s="280" t="s">
        <v>633</v>
      </c>
      <c r="G1399" s="181" t="s">
        <v>634</v>
      </c>
      <c r="H1399" s="281"/>
      <c r="I1399" s="317"/>
      <c r="T1399" s="1"/>
      <c r="U1399" s="7"/>
    </row>
    <row r="1400" spans="2:21" ht="14.25" customHeight="1">
      <c r="B1400" s="318"/>
      <c r="C1400" s="440"/>
      <c r="D1400" s="319">
        <v>100</v>
      </c>
      <c r="E1400" s="269">
        <v>420</v>
      </c>
      <c r="F1400" s="269">
        <v>440</v>
      </c>
      <c r="G1400" s="269" t="s">
        <v>635</v>
      </c>
      <c r="H1400" s="283" t="s">
        <v>534</v>
      </c>
      <c r="I1400" s="320"/>
      <c r="T1400" s="1"/>
      <c r="U1400" s="7"/>
    </row>
    <row r="1401" spans="2:21" ht="18.75" customHeight="1">
      <c r="B1401" s="136" t="s">
        <v>636</v>
      </c>
      <c r="C1401" s="321"/>
      <c r="D1401" s="106"/>
      <c r="E1401" s="106"/>
      <c r="F1401" s="106"/>
      <c r="G1401" s="106"/>
      <c r="H1401" s="303"/>
      <c r="I1401" s="287"/>
      <c r="T1401" s="1"/>
      <c r="U1401" s="7"/>
    </row>
    <row r="1402" spans="2:21" ht="16.5" customHeight="1">
      <c r="B1402" s="136" t="s">
        <v>637</v>
      </c>
      <c r="C1402" s="321"/>
      <c r="D1402" s="106"/>
      <c r="E1402" s="106"/>
      <c r="F1402" s="106"/>
      <c r="G1402" s="106"/>
      <c r="H1402" s="322"/>
      <c r="I1402" s="290"/>
      <c r="T1402" s="1"/>
      <c r="U1402" s="7"/>
    </row>
    <row r="1403" spans="2:21" ht="12.75">
      <c r="B1403" s="110" t="s">
        <v>638</v>
      </c>
      <c r="C1403" s="268">
        <v>651</v>
      </c>
      <c r="D1403" s="250"/>
      <c r="E1403" s="250"/>
      <c r="F1403" s="250"/>
      <c r="G1403" s="250"/>
      <c r="H1403" s="289">
        <f>D1403+E1403+F1403+G1403</f>
        <v>0</v>
      </c>
      <c r="I1403" s="290"/>
      <c r="T1403" s="1"/>
      <c r="U1403" s="7"/>
    </row>
    <row r="1404" spans="2:8" ht="12.75">
      <c r="B1404" s="127"/>
      <c r="C1404" s="274"/>
      <c r="D1404" s="315"/>
      <c r="E1404" s="315"/>
      <c r="F1404" s="315"/>
      <c r="G1404" s="315"/>
      <c r="H1404" s="282"/>
    </row>
    <row r="1405" spans="2:8" ht="12.75">
      <c r="B1405" s="261" t="s">
        <v>149</v>
      </c>
      <c r="C1405" s="274"/>
      <c r="D1405" s="315"/>
      <c r="E1405" s="315"/>
      <c r="F1405" s="315"/>
      <c r="G1405" s="315"/>
      <c r="H1405" s="282"/>
    </row>
    <row r="1406" spans="2:8" ht="12.75">
      <c r="B1406" s="261"/>
      <c r="C1406" s="274"/>
      <c r="D1406" s="315"/>
      <c r="E1406" s="315"/>
      <c r="F1406" s="315"/>
      <c r="G1406" s="315"/>
      <c r="H1406" s="282"/>
    </row>
    <row r="1407" spans="2:8" ht="12.75">
      <c r="B1407" s="261"/>
      <c r="C1407" s="274"/>
      <c r="D1407" s="315"/>
      <c r="E1407" s="315"/>
      <c r="F1407" s="315"/>
      <c r="G1407" s="315"/>
      <c r="H1407" s="282"/>
    </row>
    <row r="1408" spans="1:8" ht="12.75">
      <c r="A1408" s="1" t="s">
        <v>639</v>
      </c>
      <c r="B1408" s="2" t="str">
        <f>$B$1</f>
        <v>DISTRICT SCHOOL BOARD OF OKEECHOBEE COUNTY</v>
      </c>
      <c r="C1408" s="198"/>
      <c r="D1408" s="175"/>
      <c r="E1408" s="92"/>
      <c r="F1408" s="92"/>
      <c r="H1408" s="282"/>
    </row>
    <row r="1409" spans="2:8" ht="12.75">
      <c r="B1409" s="89" t="s">
        <v>596</v>
      </c>
      <c r="C1409" s="198"/>
      <c r="D1409" s="88"/>
      <c r="E1409" s="92"/>
      <c r="F1409" s="92"/>
      <c r="H1409" s="92" t="s">
        <v>597</v>
      </c>
    </row>
    <row r="1410" spans="2:8" ht="12.75">
      <c r="B1410" s="15" t="str">
        <f>B4</f>
        <v>For the Fiscal Year Ended June 30, 2022</v>
      </c>
      <c r="C1410" s="323"/>
      <c r="D1410" s="88"/>
      <c r="E1410" s="92"/>
      <c r="F1410" s="92"/>
      <c r="H1410" s="92" t="s">
        <v>640</v>
      </c>
    </row>
    <row r="1411" spans="2:21" ht="28.5" customHeight="1">
      <c r="B1411" s="427" t="s">
        <v>641</v>
      </c>
      <c r="C1411" s="433" t="s">
        <v>599</v>
      </c>
      <c r="D1411" s="228" t="s">
        <v>642</v>
      </c>
      <c r="E1411" s="228" t="s">
        <v>643</v>
      </c>
      <c r="F1411" s="280" t="s">
        <v>633</v>
      </c>
      <c r="G1411" s="228" t="s">
        <v>644</v>
      </c>
      <c r="H1411" s="437" t="s">
        <v>534</v>
      </c>
      <c r="I1411" s="282"/>
      <c r="T1411" s="1"/>
      <c r="U1411" s="7"/>
    </row>
    <row r="1412" spans="2:21" ht="13.5" customHeight="1">
      <c r="B1412" s="428"/>
      <c r="C1412" s="434"/>
      <c r="D1412" s="264">
        <v>100</v>
      </c>
      <c r="E1412" s="234" t="s">
        <v>645</v>
      </c>
      <c r="F1412" s="269">
        <v>440</v>
      </c>
      <c r="G1412" s="291" t="s">
        <v>635</v>
      </c>
      <c r="H1412" s="438"/>
      <c r="I1412" s="282"/>
      <c r="T1412" s="1"/>
      <c r="U1412" s="7"/>
    </row>
    <row r="1413" spans="2:21" ht="30" customHeight="1">
      <c r="B1413" s="324" t="s">
        <v>646</v>
      </c>
      <c r="C1413" s="291">
        <v>319</v>
      </c>
      <c r="D1413" s="325">
        <v>21182</v>
      </c>
      <c r="E1413" s="325"/>
      <c r="F1413" s="325"/>
      <c r="G1413" s="326"/>
      <c r="H1413" s="79">
        <f aca="true" t="shared" si="83" ref="H1413:H1424">ROUND(SUM(D1413:G1413),2)</f>
        <v>21182</v>
      </c>
      <c r="I1413" s="282"/>
      <c r="T1413" s="1"/>
      <c r="U1413" s="7"/>
    </row>
    <row r="1414" spans="2:21" ht="19.5" customHeight="1">
      <c r="B1414" s="110" t="s">
        <v>647</v>
      </c>
      <c r="C1414" s="291">
        <v>359</v>
      </c>
      <c r="D1414" s="325">
        <v>80670.99</v>
      </c>
      <c r="E1414" s="325"/>
      <c r="F1414" s="325"/>
      <c r="G1414" s="326"/>
      <c r="H1414" s="79">
        <f t="shared" si="83"/>
        <v>80670.99</v>
      </c>
      <c r="I1414" s="282"/>
      <c r="T1414" s="1"/>
      <c r="U1414" s="7"/>
    </row>
    <row r="1415" spans="2:21" ht="19.5" customHeight="1">
      <c r="B1415" s="327" t="s">
        <v>648</v>
      </c>
      <c r="C1415" s="309">
        <v>369</v>
      </c>
      <c r="D1415" s="328">
        <v>680210.24</v>
      </c>
      <c r="E1415" s="328">
        <v>384784.75</v>
      </c>
      <c r="F1415" s="328">
        <v>17350</v>
      </c>
      <c r="G1415" s="329"/>
      <c r="H1415" s="79">
        <f t="shared" si="83"/>
        <v>1082344.99</v>
      </c>
      <c r="I1415" s="282"/>
      <c r="T1415" s="1"/>
      <c r="U1415" s="7"/>
    </row>
    <row r="1416" spans="2:21" ht="19.5" customHeight="1">
      <c r="B1416" s="330" t="s">
        <v>649</v>
      </c>
      <c r="C1416" s="268">
        <v>379</v>
      </c>
      <c r="D1416" s="325"/>
      <c r="E1416" s="325"/>
      <c r="F1416" s="325"/>
      <c r="G1416" s="326"/>
      <c r="H1416" s="79">
        <f t="shared" si="83"/>
        <v>0</v>
      </c>
      <c r="I1416" s="282"/>
      <c r="T1416" s="1"/>
      <c r="U1416" s="7"/>
    </row>
    <row r="1417" spans="2:21" ht="19.5" customHeight="1">
      <c r="B1417" s="330" t="s">
        <v>650</v>
      </c>
      <c r="C1417" s="268">
        <v>399</v>
      </c>
      <c r="D1417" s="325"/>
      <c r="E1417" s="325"/>
      <c r="F1417" s="325"/>
      <c r="G1417" s="326"/>
      <c r="H1417" s="79">
        <f t="shared" si="83"/>
        <v>0</v>
      </c>
      <c r="I1417" s="282"/>
      <c r="T1417" s="1"/>
      <c r="U1417" s="7"/>
    </row>
    <row r="1418" spans="2:21" ht="19.5" customHeight="1">
      <c r="B1418" s="110" t="s">
        <v>651</v>
      </c>
      <c r="C1418" s="331" t="s">
        <v>652</v>
      </c>
      <c r="D1418" s="325">
        <v>34.99</v>
      </c>
      <c r="E1418" s="325">
        <v>44261.53</v>
      </c>
      <c r="F1418" s="325"/>
      <c r="G1418" s="326"/>
      <c r="H1418" s="79">
        <f t="shared" si="83"/>
        <v>44296.52</v>
      </c>
      <c r="I1418" s="282"/>
      <c r="J1418" s="151">
        <v>519</v>
      </c>
      <c r="K1418" s="164" t="s">
        <v>259</v>
      </c>
      <c r="T1418" s="1"/>
      <c r="U1418" s="7"/>
    </row>
    <row r="1419" spans="2:21" ht="19.5" customHeight="1">
      <c r="B1419" s="110" t="s">
        <v>653</v>
      </c>
      <c r="C1419" s="331" t="s">
        <v>654</v>
      </c>
      <c r="D1419" s="325"/>
      <c r="E1419" s="325"/>
      <c r="F1419" s="325"/>
      <c r="G1419" s="332"/>
      <c r="H1419" s="79">
        <f t="shared" si="83"/>
        <v>0</v>
      </c>
      <c r="I1419" s="282"/>
      <c r="J1419" s="151"/>
      <c r="K1419" s="164"/>
      <c r="T1419" s="1"/>
      <c r="U1419" s="7"/>
    </row>
    <row r="1420" spans="2:21" ht="19.5" customHeight="1">
      <c r="B1420" s="110" t="s">
        <v>655</v>
      </c>
      <c r="C1420" s="268">
        <v>644</v>
      </c>
      <c r="D1420" s="325">
        <v>72430.08</v>
      </c>
      <c r="E1420" s="325">
        <v>159541.65</v>
      </c>
      <c r="F1420" s="325">
        <v>995809</v>
      </c>
      <c r="G1420" s="332">
        <v>434995.38</v>
      </c>
      <c r="H1420" s="79">
        <f t="shared" si="83"/>
        <v>1662776.11</v>
      </c>
      <c r="I1420" s="282"/>
      <c r="T1420" s="1"/>
      <c r="U1420" s="7"/>
    </row>
    <row r="1421" spans="2:21" ht="19.5" customHeight="1">
      <c r="B1421" s="110" t="s">
        <v>656</v>
      </c>
      <c r="C1421" s="268">
        <v>649</v>
      </c>
      <c r="D1421" s="325"/>
      <c r="E1421" s="325">
        <v>13408.75</v>
      </c>
      <c r="F1421" s="325"/>
      <c r="G1421" s="332"/>
      <c r="H1421" s="79">
        <f t="shared" si="83"/>
        <v>13408.75</v>
      </c>
      <c r="I1421" s="282"/>
      <c r="T1421" s="1"/>
      <c r="U1421" s="7"/>
    </row>
    <row r="1422" spans="2:21" ht="19.5" customHeight="1">
      <c r="B1422" s="110" t="s">
        <v>657</v>
      </c>
      <c r="C1422" s="268">
        <v>692</v>
      </c>
      <c r="D1422" s="325"/>
      <c r="E1422" s="325"/>
      <c r="F1422" s="325"/>
      <c r="G1422" s="332"/>
      <c r="H1422" s="79">
        <f t="shared" si="83"/>
        <v>0</v>
      </c>
      <c r="I1422" s="282"/>
      <c r="T1422" s="1"/>
      <c r="U1422" s="7"/>
    </row>
    <row r="1423" spans="2:21" ht="19.5" customHeight="1">
      <c r="B1423" s="110" t="s">
        <v>658</v>
      </c>
      <c r="C1423" s="268">
        <v>799</v>
      </c>
      <c r="D1423" s="325"/>
      <c r="E1423" s="325"/>
      <c r="F1423" s="325"/>
      <c r="G1423" s="326"/>
      <c r="H1423" s="79">
        <f t="shared" si="83"/>
        <v>0</v>
      </c>
      <c r="I1423" s="282"/>
      <c r="T1423" s="1"/>
      <c r="U1423" s="7"/>
    </row>
    <row r="1424" spans="2:21" ht="19.5" customHeight="1">
      <c r="B1424" s="140" t="s">
        <v>630</v>
      </c>
      <c r="C1424" s="312"/>
      <c r="D1424" s="86">
        <f>ROUND(SUM(D1413:D1423),2)</f>
        <v>854528.3</v>
      </c>
      <c r="E1424" s="86">
        <f>ROUND(SUM(E1413:E1423),2)</f>
        <v>601996.68</v>
      </c>
      <c r="F1424" s="86">
        <f>ROUND(SUM(F1413:F1423),2)</f>
        <v>1013159</v>
      </c>
      <c r="G1424" s="86">
        <f>ROUND(SUM(G1413:G1423),2)</f>
        <v>434995.38</v>
      </c>
      <c r="H1424" s="79">
        <f t="shared" si="83"/>
        <v>2904679.36</v>
      </c>
      <c r="I1424" s="282"/>
      <c r="T1424" s="1"/>
      <c r="U1424" s="7"/>
    </row>
    <row r="1425" spans="2:21" ht="19.5" customHeight="1">
      <c r="B1425" s="277"/>
      <c r="C1425" s="333"/>
      <c r="D1425" s="334"/>
      <c r="E1425" s="334"/>
      <c r="F1425" s="334"/>
      <c r="G1425" s="334"/>
      <c r="H1425" s="335"/>
      <c r="I1425" s="282"/>
      <c r="T1425" s="1"/>
      <c r="U1425" s="7"/>
    </row>
    <row r="1426" spans="2:21" ht="19.5" customHeight="1">
      <c r="B1426" s="277"/>
      <c r="C1426" s="333"/>
      <c r="D1426" s="334"/>
      <c r="E1426" s="334"/>
      <c r="F1426" s="334"/>
      <c r="G1426" s="334"/>
      <c r="H1426" s="335"/>
      <c r="I1426" s="282"/>
      <c r="T1426" s="1"/>
      <c r="U1426" s="7"/>
    </row>
    <row r="1427" spans="2:21" ht="12.75">
      <c r="B1427" s="336"/>
      <c r="C1427" s="50"/>
      <c r="D1427" s="50"/>
      <c r="E1427" s="50"/>
      <c r="F1427" s="50"/>
      <c r="G1427" s="50"/>
      <c r="H1427" s="50"/>
      <c r="I1427" s="282"/>
      <c r="T1427" s="1"/>
      <c r="U1427" s="7"/>
    </row>
    <row r="1428" spans="2:21" ht="29.25" customHeight="1">
      <c r="B1428" s="427" t="s">
        <v>659</v>
      </c>
      <c r="C1428" s="433" t="s">
        <v>599</v>
      </c>
      <c r="D1428" s="228" t="s">
        <v>642</v>
      </c>
      <c r="E1428" s="228" t="s">
        <v>643</v>
      </c>
      <c r="F1428" s="280" t="s">
        <v>633</v>
      </c>
      <c r="G1428" s="228" t="s">
        <v>644</v>
      </c>
      <c r="H1428" s="437" t="s">
        <v>534</v>
      </c>
      <c r="I1428" s="282"/>
      <c r="T1428" s="1"/>
      <c r="U1428" s="7"/>
    </row>
    <row r="1429" spans="2:21" ht="13.5" customHeight="1">
      <c r="B1429" s="428"/>
      <c r="C1429" s="434"/>
      <c r="D1429" s="264">
        <v>100</v>
      </c>
      <c r="E1429" s="234" t="s">
        <v>645</v>
      </c>
      <c r="F1429" s="337">
        <v>440</v>
      </c>
      <c r="G1429" s="291" t="s">
        <v>635</v>
      </c>
      <c r="H1429" s="438"/>
      <c r="I1429" s="282"/>
      <c r="T1429" s="1"/>
      <c r="U1429" s="7"/>
    </row>
    <row r="1430" spans="2:21" ht="45" customHeight="1">
      <c r="B1430" s="338" t="s">
        <v>660</v>
      </c>
      <c r="C1430" s="307">
        <v>643</v>
      </c>
      <c r="D1430" s="45">
        <v>11735.67</v>
      </c>
      <c r="E1430" s="45">
        <v>23755.4</v>
      </c>
      <c r="F1430" s="45">
        <v>207725</v>
      </c>
      <c r="G1430" s="45">
        <v>6381</v>
      </c>
      <c r="H1430" s="79">
        <f>ROUND(SUM(D1430:G1430),2)</f>
        <v>249597.07</v>
      </c>
      <c r="I1430" s="282"/>
      <c r="T1430" s="1"/>
      <c r="U1430" s="7"/>
    </row>
    <row r="1431" spans="2:21" ht="19.5" customHeight="1">
      <c r="B1431" s="110" t="s">
        <v>661</v>
      </c>
      <c r="C1431" s="307">
        <v>648</v>
      </c>
      <c r="D1431" s="45"/>
      <c r="E1431" s="45"/>
      <c r="F1431" s="45"/>
      <c r="G1431" s="45"/>
      <c r="H1431" s="79">
        <f>ROUND(SUM(D1431:G1431),2)</f>
        <v>0</v>
      </c>
      <c r="I1431" s="282"/>
      <c r="T1431" s="1"/>
      <c r="U1431" s="7"/>
    </row>
    <row r="1432" spans="2:21" ht="19.5" customHeight="1">
      <c r="B1432" s="339" t="s">
        <v>662</v>
      </c>
      <c r="C1432" s="268">
        <v>691</v>
      </c>
      <c r="D1432" s="45">
        <v>795</v>
      </c>
      <c r="E1432" s="45"/>
      <c r="F1432" s="45"/>
      <c r="G1432" s="45"/>
      <c r="H1432" s="79">
        <f>ROUND(SUM(D1432:G1432),2)</f>
        <v>795</v>
      </c>
      <c r="I1432" s="282"/>
      <c r="T1432" s="1"/>
      <c r="U1432" s="7"/>
    </row>
    <row r="1433" spans="2:21" ht="19.5" customHeight="1">
      <c r="B1433" s="140" t="s">
        <v>630</v>
      </c>
      <c r="C1433" s="312"/>
      <c r="D1433" s="86">
        <f>ROUND(SUM(D1430:D1432),2)</f>
        <v>12530.67</v>
      </c>
      <c r="E1433" s="86">
        <f>ROUND(SUM(E1430:E1432),2)</f>
        <v>23755.4</v>
      </c>
      <c r="F1433" s="86">
        <f>ROUND(SUM(F1430:F1432),2)</f>
        <v>207725</v>
      </c>
      <c r="G1433" s="86">
        <f>ROUND(SUM(G1430:G1432),2)</f>
        <v>6381</v>
      </c>
      <c r="H1433" s="79">
        <f>ROUND(SUM(D1433:G1433),2)</f>
        <v>250392.07</v>
      </c>
      <c r="I1433" s="282"/>
      <c r="T1433" s="1"/>
      <c r="U1433" s="7"/>
    </row>
    <row r="1434" spans="2:8" ht="12.75">
      <c r="B1434" s="336"/>
      <c r="C1434" s="50"/>
      <c r="D1434" s="50"/>
      <c r="E1434" s="50"/>
      <c r="F1434" s="50"/>
      <c r="G1434" s="50"/>
      <c r="H1434" s="282"/>
    </row>
    <row r="1435" spans="2:8" ht="34.5" customHeight="1">
      <c r="B1435" s="446" t="s">
        <v>663</v>
      </c>
      <c r="C1435" s="446"/>
      <c r="D1435" s="446"/>
      <c r="E1435" s="446"/>
      <c r="F1435" s="446"/>
      <c r="G1435" s="446"/>
      <c r="H1435" s="446"/>
    </row>
    <row r="1436" spans="2:8" ht="12" customHeight="1">
      <c r="B1436" s="340"/>
      <c r="C1436" s="341"/>
      <c r="D1436" s="341"/>
      <c r="E1436" s="341"/>
      <c r="F1436" s="341"/>
      <c r="G1436" s="341"/>
      <c r="H1436" s="282"/>
    </row>
    <row r="1437" spans="2:8" ht="20.25" customHeight="1">
      <c r="B1437" s="261" t="s">
        <v>189</v>
      </c>
      <c r="C1437" s="50"/>
      <c r="D1437" s="50"/>
      <c r="E1437" s="50"/>
      <c r="F1437" s="50"/>
      <c r="G1437" s="50"/>
      <c r="H1437" s="282"/>
    </row>
    <row r="1438" spans="2:8" ht="12.75">
      <c r="B1438" s="261"/>
      <c r="C1438" s="274"/>
      <c r="D1438" s="315"/>
      <c r="E1438" s="315"/>
      <c r="F1438" s="315"/>
      <c r="G1438" s="315"/>
      <c r="H1438" s="282"/>
    </row>
    <row r="1439" spans="2:8" ht="12.75">
      <c r="B1439" s="261"/>
      <c r="C1439" s="274"/>
      <c r="D1439" s="315"/>
      <c r="E1439" s="315"/>
      <c r="F1439" s="315"/>
      <c r="G1439" s="315"/>
      <c r="H1439" s="282"/>
    </row>
    <row r="1440" spans="1:11" ht="12.75">
      <c r="A1440" s="88" t="s">
        <v>664</v>
      </c>
      <c r="B1440" s="2" t="str">
        <f>$B$1</f>
        <v>DISTRICT SCHOOL BOARD OF OKEECHOBEE COUNTY</v>
      </c>
      <c r="C1440" s="198"/>
      <c r="D1440" s="175"/>
      <c r="E1440" s="92"/>
      <c r="F1440" s="92"/>
      <c r="G1440" s="50"/>
      <c r="H1440" s="50"/>
      <c r="I1440" s="50"/>
      <c r="J1440" s="50"/>
      <c r="K1440" s="50"/>
    </row>
    <row r="1441" spans="2:21" ht="12.75">
      <c r="B1441" s="89" t="s">
        <v>596</v>
      </c>
      <c r="C1441" s="198"/>
      <c r="D1441" s="88"/>
      <c r="E1441" s="92"/>
      <c r="F1441" s="92"/>
      <c r="G1441" s="92"/>
      <c r="H1441" s="92" t="s">
        <v>597</v>
      </c>
      <c r="I1441" s="276"/>
      <c r="T1441" s="1"/>
      <c r="U1441" s="7"/>
    </row>
    <row r="1442" spans="2:21" ht="12.75">
      <c r="B1442" s="15" t="str">
        <f>B4</f>
        <v>For the Fiscal Year Ended June 30, 2022</v>
      </c>
      <c r="C1442" s="198"/>
      <c r="D1442" s="88"/>
      <c r="E1442" s="92"/>
      <c r="F1442" s="92"/>
      <c r="G1442" s="92"/>
      <c r="H1442" s="92" t="s">
        <v>665</v>
      </c>
      <c r="I1442" s="276"/>
      <c r="T1442" s="1"/>
      <c r="U1442" s="7"/>
    </row>
    <row r="1443" spans="2:21" ht="28.5" customHeight="1">
      <c r="B1443" s="279"/>
      <c r="C1443" s="433" t="s">
        <v>599</v>
      </c>
      <c r="D1443" s="181" t="s">
        <v>600</v>
      </c>
      <c r="E1443" s="181" t="s">
        <v>601</v>
      </c>
      <c r="F1443" s="181" t="s">
        <v>602</v>
      </c>
      <c r="G1443" s="280" t="s">
        <v>603</v>
      </c>
      <c r="H1443" s="281"/>
      <c r="I1443" s="317"/>
      <c r="T1443" s="1"/>
      <c r="U1443" s="7"/>
    </row>
    <row r="1444" spans="2:21" ht="12.75">
      <c r="B1444" s="247"/>
      <c r="C1444" s="434"/>
      <c r="D1444" s="269">
        <v>100</v>
      </c>
      <c r="E1444" s="269">
        <v>410</v>
      </c>
      <c r="F1444" s="269">
        <v>420</v>
      </c>
      <c r="G1444" s="184">
        <v>440</v>
      </c>
      <c r="H1444" s="342" t="s">
        <v>534</v>
      </c>
      <c r="I1444" s="320"/>
      <c r="T1444" s="1"/>
      <c r="U1444" s="7"/>
    </row>
    <row r="1445" spans="2:21" ht="12.75">
      <c r="B1445" s="343" t="s">
        <v>666</v>
      </c>
      <c r="C1445" s="228"/>
      <c r="D1445" s="137"/>
      <c r="E1445" s="137"/>
      <c r="F1445" s="137"/>
      <c r="G1445" s="137"/>
      <c r="H1445" s="303"/>
      <c r="I1445" s="287"/>
      <c r="T1445" s="1"/>
      <c r="U1445" s="7"/>
    </row>
    <row r="1446" spans="2:21" ht="18.75" customHeight="1">
      <c r="B1446" s="344" t="s">
        <v>667</v>
      </c>
      <c r="C1446" s="345"/>
      <c r="D1446" s="146"/>
      <c r="E1446" s="146"/>
      <c r="F1446" s="146"/>
      <c r="G1446" s="146"/>
      <c r="H1446" s="306"/>
      <c r="I1446" s="287"/>
      <c r="T1446" s="1"/>
      <c r="U1446" s="7"/>
    </row>
    <row r="1447" spans="2:21" ht="18.75" customHeight="1">
      <c r="B1447" s="100" t="s">
        <v>668</v>
      </c>
      <c r="C1447" s="291">
        <v>311</v>
      </c>
      <c r="D1447" s="297"/>
      <c r="E1447" s="297"/>
      <c r="F1447" s="297"/>
      <c r="G1447" s="297"/>
      <c r="H1447" s="289">
        <f>ROUND(SUM(D1447:G1447),2)</f>
        <v>0</v>
      </c>
      <c r="I1447" s="290"/>
      <c r="T1447" s="1"/>
      <c r="U1447" s="7"/>
    </row>
    <row r="1448" spans="2:21" ht="18.75" customHeight="1">
      <c r="B1448" s="100" t="s">
        <v>669</v>
      </c>
      <c r="C1448" s="291">
        <v>312</v>
      </c>
      <c r="D1448" s="297"/>
      <c r="E1448" s="297"/>
      <c r="F1448" s="297"/>
      <c r="G1448" s="297"/>
      <c r="H1448" s="289">
        <f>ROUND(SUM(D1448:G1448),2)</f>
        <v>0</v>
      </c>
      <c r="I1448" s="290"/>
      <c r="T1448" s="1"/>
      <c r="U1448" s="7"/>
    </row>
    <row r="1449" spans="2:21" ht="18.75" customHeight="1">
      <c r="B1449" s="346" t="s">
        <v>670</v>
      </c>
      <c r="C1449" s="228"/>
      <c r="D1449" s="347"/>
      <c r="E1449" s="347"/>
      <c r="F1449" s="347"/>
      <c r="G1449" s="347"/>
      <c r="H1449" s="348"/>
      <c r="I1449" s="290"/>
      <c r="T1449" s="1"/>
      <c r="U1449" s="7"/>
    </row>
    <row r="1450" spans="2:21" ht="18.75" customHeight="1">
      <c r="B1450" s="100" t="s">
        <v>668</v>
      </c>
      <c r="C1450" s="291">
        <v>391</v>
      </c>
      <c r="D1450" s="297"/>
      <c r="E1450" s="297"/>
      <c r="F1450" s="297"/>
      <c r="G1450" s="297"/>
      <c r="H1450" s="289">
        <f>ROUND(SUM(D1450:G1450),2)</f>
        <v>0</v>
      </c>
      <c r="I1450" s="290"/>
      <c r="T1450" s="1"/>
      <c r="U1450" s="7"/>
    </row>
    <row r="1451" spans="2:21" ht="18" customHeight="1">
      <c r="B1451" s="119" t="s">
        <v>669</v>
      </c>
      <c r="C1451" s="349">
        <v>392</v>
      </c>
      <c r="D1451" s="148"/>
      <c r="E1451" s="148"/>
      <c r="F1451" s="148"/>
      <c r="G1451" s="297"/>
      <c r="H1451" s="289">
        <f>ROUND(SUM(D1451:G1451),2)</f>
        <v>0</v>
      </c>
      <c r="I1451" s="290"/>
      <c r="T1451" s="1"/>
      <c r="U1451" s="7"/>
    </row>
    <row r="1452" spans="2:8" ht="18.75" customHeight="1">
      <c r="B1452" s="350"/>
      <c r="C1452" s="274"/>
      <c r="D1452" s="351"/>
      <c r="E1452" s="351"/>
      <c r="F1452" s="351"/>
      <c r="G1452" s="351"/>
      <c r="H1452" s="352"/>
    </row>
    <row r="1453" spans="2:8" ht="27" customHeight="1">
      <c r="B1453" s="279"/>
      <c r="C1453" s="439" t="s">
        <v>599</v>
      </c>
      <c r="D1453" s="181" t="s">
        <v>601</v>
      </c>
      <c r="E1453" s="353"/>
      <c r="F1453" s="353"/>
      <c r="G1453" s="353"/>
      <c r="H1453" s="353"/>
    </row>
    <row r="1454" spans="2:8" ht="18.75" customHeight="1">
      <c r="B1454" s="247"/>
      <c r="C1454" s="440"/>
      <c r="D1454" s="269">
        <v>410</v>
      </c>
      <c r="E1454" s="353"/>
      <c r="F1454" s="353"/>
      <c r="G1454" s="353"/>
      <c r="H1454" s="353"/>
    </row>
    <row r="1455" spans="2:8" ht="18.75" customHeight="1">
      <c r="B1455" s="343" t="s">
        <v>671</v>
      </c>
      <c r="C1455" s="228"/>
      <c r="D1455" s="137"/>
      <c r="E1455" s="353"/>
      <c r="F1455" s="353"/>
      <c r="G1455" s="353"/>
      <c r="H1455" s="353"/>
    </row>
    <row r="1456" spans="2:8" ht="18.75" customHeight="1">
      <c r="B1456" s="318" t="s">
        <v>672</v>
      </c>
      <c r="C1456" s="291">
        <v>510</v>
      </c>
      <c r="D1456" s="297">
        <v>177259.23</v>
      </c>
      <c r="E1456" s="353"/>
      <c r="F1456" s="353"/>
      <c r="G1456" s="353"/>
      <c r="H1456" s="353"/>
    </row>
    <row r="1457" spans="2:8" ht="18.75" customHeight="1">
      <c r="B1457" s="318" t="s">
        <v>673</v>
      </c>
      <c r="C1457" s="291">
        <v>570</v>
      </c>
      <c r="D1457" s="297">
        <v>1590548.27</v>
      </c>
      <c r="E1457" s="353"/>
      <c r="F1457" s="353"/>
      <c r="G1457" s="353"/>
      <c r="H1457" s="353"/>
    </row>
    <row r="1458" spans="2:8" ht="18.75" customHeight="1">
      <c r="B1458" s="354" t="s">
        <v>674</v>
      </c>
      <c r="C1458" s="349">
        <v>580</v>
      </c>
      <c r="D1458" s="148">
        <v>381166.75</v>
      </c>
      <c r="E1458" s="353"/>
      <c r="F1458" s="353"/>
      <c r="G1458" s="353"/>
      <c r="H1458" s="353"/>
    </row>
    <row r="1459" spans="2:8" ht="18.75" customHeight="1">
      <c r="B1459" s="278"/>
      <c r="C1459" s="274"/>
      <c r="D1459" s="127"/>
      <c r="E1459" s="276"/>
      <c r="F1459" s="276"/>
      <c r="G1459" s="276"/>
      <c r="H1459" s="282"/>
    </row>
    <row r="1460" spans="2:21" ht="28.5" customHeight="1">
      <c r="B1460" s="279"/>
      <c r="C1460" s="439" t="s">
        <v>599</v>
      </c>
      <c r="D1460" s="316" t="s">
        <v>600</v>
      </c>
      <c r="E1460" s="181" t="s">
        <v>602</v>
      </c>
      <c r="F1460" s="280" t="s">
        <v>603</v>
      </c>
      <c r="G1460" s="355"/>
      <c r="H1460" s="356"/>
      <c r="I1460" s="128"/>
      <c r="T1460" s="1"/>
      <c r="U1460" s="7"/>
    </row>
    <row r="1461" spans="2:21" ht="13.5" customHeight="1">
      <c r="B1461" s="107"/>
      <c r="C1461" s="440"/>
      <c r="D1461" s="319">
        <v>100</v>
      </c>
      <c r="E1461" s="269">
        <v>420</v>
      </c>
      <c r="F1461" s="269">
        <v>440</v>
      </c>
      <c r="G1461" s="357" t="s">
        <v>534</v>
      </c>
      <c r="H1461" s="356"/>
      <c r="I1461" s="128"/>
      <c r="T1461" s="1"/>
      <c r="U1461" s="7"/>
    </row>
    <row r="1462" spans="2:21" ht="15.75" customHeight="1">
      <c r="B1462" s="136" t="s">
        <v>675</v>
      </c>
      <c r="C1462" s="184"/>
      <c r="D1462" s="99"/>
      <c r="E1462" s="99"/>
      <c r="F1462" s="99"/>
      <c r="G1462" s="358"/>
      <c r="H1462" s="359"/>
      <c r="I1462" s="128"/>
      <c r="T1462" s="1"/>
      <c r="U1462" s="7"/>
    </row>
    <row r="1463" spans="2:21" ht="18.75" customHeight="1">
      <c r="B1463" s="295" t="s">
        <v>676</v>
      </c>
      <c r="C1463" s="268">
        <v>120</v>
      </c>
      <c r="D1463" s="250">
        <v>10679505</v>
      </c>
      <c r="E1463" s="250"/>
      <c r="F1463" s="250">
        <v>209219</v>
      </c>
      <c r="G1463" s="360">
        <f aca="true" t="shared" si="84" ref="G1463:G1468">ROUND(SUM(D1463:F1463),2)</f>
        <v>10888724</v>
      </c>
      <c r="H1463" s="361"/>
      <c r="I1463" s="48"/>
      <c r="J1463" s="362">
        <v>100</v>
      </c>
      <c r="K1463" s="111" t="s">
        <v>259</v>
      </c>
      <c r="T1463" s="1"/>
      <c r="U1463" s="7"/>
    </row>
    <row r="1464" spans="1:21" ht="18.75" customHeight="1">
      <c r="A1464" s="48"/>
      <c r="B1464" s="295" t="s">
        <v>676</v>
      </c>
      <c r="C1464" s="268">
        <v>140</v>
      </c>
      <c r="D1464" s="250">
        <v>137757</v>
      </c>
      <c r="E1464" s="250"/>
      <c r="F1464" s="250"/>
      <c r="G1464" s="360">
        <f t="shared" si="84"/>
        <v>137757</v>
      </c>
      <c r="H1464" s="361"/>
      <c r="I1464" s="48"/>
      <c r="J1464" s="362">
        <v>100</v>
      </c>
      <c r="K1464" s="111" t="s">
        <v>259</v>
      </c>
      <c r="T1464" s="1"/>
      <c r="U1464" s="7"/>
    </row>
    <row r="1465" spans="2:21" ht="18.75" customHeight="1">
      <c r="B1465" s="295" t="s">
        <v>676</v>
      </c>
      <c r="C1465" s="268">
        <v>750</v>
      </c>
      <c r="D1465" s="250">
        <v>241144</v>
      </c>
      <c r="E1465" s="250"/>
      <c r="F1465" s="250">
        <v>4985</v>
      </c>
      <c r="G1465" s="360">
        <f t="shared" si="84"/>
        <v>246129</v>
      </c>
      <c r="H1465" s="361"/>
      <c r="I1465" s="48"/>
      <c r="J1465" s="362">
        <v>100</v>
      </c>
      <c r="K1465" s="111" t="s">
        <v>259</v>
      </c>
      <c r="T1465" s="1"/>
      <c r="U1465" s="7"/>
    </row>
    <row r="1466" spans="2:21" ht="18.75" customHeight="1">
      <c r="B1466" s="363" t="s">
        <v>677</v>
      </c>
      <c r="C1466" s="364"/>
      <c r="D1466" s="86">
        <f>ROUND(SUM(D1463:D1465),2)</f>
        <v>11058406</v>
      </c>
      <c r="E1466" s="86">
        <f>ROUND(SUM(E1463:E1465),2)</f>
        <v>0</v>
      </c>
      <c r="F1466" s="86">
        <f>ROUND(SUM(F1463:F1465),2)</f>
        <v>214204</v>
      </c>
      <c r="G1466" s="360">
        <f t="shared" si="84"/>
        <v>11272610</v>
      </c>
      <c r="H1466" s="361"/>
      <c r="I1466" s="48"/>
      <c r="J1466" s="362"/>
      <c r="T1466" s="1"/>
      <c r="U1466" s="7"/>
    </row>
    <row r="1467" spans="2:21" ht="18.75" customHeight="1">
      <c r="B1467" s="295" t="s">
        <v>678</v>
      </c>
      <c r="C1467" s="268">
        <v>120</v>
      </c>
      <c r="D1467" s="250">
        <v>995932</v>
      </c>
      <c r="E1467" s="250"/>
      <c r="F1467" s="250">
        <v>770</v>
      </c>
      <c r="G1467" s="360">
        <f t="shared" si="84"/>
        <v>996702</v>
      </c>
      <c r="H1467" s="361"/>
      <c r="I1467" s="48"/>
      <c r="J1467" s="362">
        <v>400</v>
      </c>
      <c r="K1467" s="111" t="s">
        <v>259</v>
      </c>
      <c r="T1467" s="1"/>
      <c r="U1467" s="7"/>
    </row>
    <row r="1468" spans="2:21" ht="18.75" customHeight="1">
      <c r="B1468" s="295" t="s">
        <v>678</v>
      </c>
      <c r="C1468" s="268">
        <v>140</v>
      </c>
      <c r="D1468" s="250">
        <v>12847</v>
      </c>
      <c r="E1468" s="250"/>
      <c r="F1468" s="250"/>
      <c r="G1468" s="360">
        <f t="shared" si="84"/>
        <v>12847</v>
      </c>
      <c r="H1468" s="361"/>
      <c r="I1468" s="48"/>
      <c r="J1468" s="362">
        <v>400</v>
      </c>
      <c r="K1468" s="111" t="s">
        <v>259</v>
      </c>
      <c r="T1468" s="1"/>
      <c r="U1468" s="7"/>
    </row>
    <row r="1469" spans="2:21" ht="18.75" customHeight="1">
      <c r="B1469" s="295" t="s">
        <v>678</v>
      </c>
      <c r="C1469" s="268">
        <v>750</v>
      </c>
      <c r="D1469" s="250">
        <v>22488</v>
      </c>
      <c r="E1469" s="250"/>
      <c r="F1469" s="250">
        <v>18</v>
      </c>
      <c r="G1469" s="360">
        <f aca="true" t="shared" si="85" ref="G1469:G1479">ROUND(SUM(D1469:F1469),2)</f>
        <v>22506</v>
      </c>
      <c r="H1469" s="361"/>
      <c r="I1469" s="48"/>
      <c r="J1469" s="362">
        <v>400</v>
      </c>
      <c r="K1469" s="111" t="s">
        <v>259</v>
      </c>
      <c r="T1469" s="1"/>
      <c r="U1469" s="7"/>
    </row>
    <row r="1470" spans="2:21" ht="18.75" customHeight="1">
      <c r="B1470" s="363" t="s">
        <v>679</v>
      </c>
      <c r="C1470" s="364"/>
      <c r="D1470" s="86">
        <f>ROUND(SUM(D1467:D1469),2)</f>
        <v>1031267</v>
      </c>
      <c r="E1470" s="86">
        <f>ROUND(SUM(E1467:E1469),2)</f>
        <v>0</v>
      </c>
      <c r="F1470" s="86">
        <f>ROUND(SUM(F1467:F1469),2)</f>
        <v>788</v>
      </c>
      <c r="G1470" s="360">
        <f t="shared" si="85"/>
        <v>1032055</v>
      </c>
      <c r="H1470" s="361"/>
      <c r="I1470" s="48"/>
      <c r="J1470" s="362"/>
      <c r="T1470" s="1"/>
      <c r="U1470" s="7"/>
    </row>
    <row r="1471" spans="2:21" ht="18.75" customHeight="1">
      <c r="B1471" s="295" t="s">
        <v>680</v>
      </c>
      <c r="C1471" s="268">
        <v>120</v>
      </c>
      <c r="D1471" s="250">
        <v>7082107</v>
      </c>
      <c r="E1471" s="250"/>
      <c r="F1471" s="250">
        <v>42808</v>
      </c>
      <c r="G1471" s="360">
        <f t="shared" si="85"/>
        <v>7124915</v>
      </c>
      <c r="H1471" s="361"/>
      <c r="I1471" s="48"/>
      <c r="J1471" s="362">
        <v>200</v>
      </c>
      <c r="K1471" s="111" t="s">
        <v>259</v>
      </c>
      <c r="T1471" s="1"/>
      <c r="U1471" s="7"/>
    </row>
    <row r="1472" spans="2:21" ht="18.75" customHeight="1">
      <c r="B1472" s="295" t="s">
        <v>680</v>
      </c>
      <c r="C1472" s="268">
        <v>140</v>
      </c>
      <c r="D1472" s="250">
        <v>91354</v>
      </c>
      <c r="E1472" s="250"/>
      <c r="F1472" s="250"/>
      <c r="G1472" s="360">
        <f t="shared" si="85"/>
        <v>91354</v>
      </c>
      <c r="H1472" s="361"/>
      <c r="I1472" s="48"/>
      <c r="J1472" s="362">
        <v>200</v>
      </c>
      <c r="K1472" s="111" t="s">
        <v>259</v>
      </c>
      <c r="T1472" s="1"/>
      <c r="U1472" s="7"/>
    </row>
    <row r="1473" spans="2:21" ht="18.75" customHeight="1">
      <c r="B1473" s="295" t="s">
        <v>680</v>
      </c>
      <c r="C1473" s="268">
        <v>750</v>
      </c>
      <c r="D1473" s="250">
        <v>159915</v>
      </c>
      <c r="E1473" s="250"/>
      <c r="F1473" s="250">
        <v>1020</v>
      </c>
      <c r="G1473" s="360">
        <f t="shared" si="85"/>
        <v>160935</v>
      </c>
      <c r="H1473" s="361"/>
      <c r="I1473" s="48"/>
      <c r="J1473" s="362">
        <v>200</v>
      </c>
      <c r="K1473" s="111" t="s">
        <v>259</v>
      </c>
      <c r="T1473" s="1"/>
      <c r="U1473" s="7"/>
    </row>
    <row r="1474" spans="2:21" ht="18.75" customHeight="1">
      <c r="B1474" s="363" t="s">
        <v>681</v>
      </c>
      <c r="C1474" s="364"/>
      <c r="D1474" s="86">
        <f>ROUND(SUM(D1471:D1473),2)</f>
        <v>7333376</v>
      </c>
      <c r="E1474" s="86">
        <f>ROUND(SUM(E1471:E1473),2)</f>
        <v>0</v>
      </c>
      <c r="F1474" s="86">
        <f>ROUND(SUM(F1471:F1473),2)</f>
        <v>43828</v>
      </c>
      <c r="G1474" s="360">
        <f t="shared" si="85"/>
        <v>7377204</v>
      </c>
      <c r="H1474" s="361"/>
      <c r="I1474" s="48"/>
      <c r="J1474" s="362"/>
      <c r="T1474" s="1"/>
      <c r="U1474" s="7"/>
    </row>
    <row r="1475" spans="2:21" ht="18.75" customHeight="1">
      <c r="B1475" s="295" t="s">
        <v>682</v>
      </c>
      <c r="C1475" s="268">
        <v>120</v>
      </c>
      <c r="D1475" s="250">
        <v>505027</v>
      </c>
      <c r="E1475" s="250"/>
      <c r="F1475" s="250"/>
      <c r="G1475" s="360">
        <f t="shared" si="85"/>
        <v>505027</v>
      </c>
      <c r="H1475" s="361"/>
      <c r="I1475" s="48"/>
      <c r="J1475" s="362">
        <v>300</v>
      </c>
      <c r="K1475" s="111" t="s">
        <v>259</v>
      </c>
      <c r="T1475" s="1"/>
      <c r="U1475" s="7"/>
    </row>
    <row r="1476" spans="2:21" ht="18.75" customHeight="1">
      <c r="B1476" s="295" t="s">
        <v>682</v>
      </c>
      <c r="C1476" s="268">
        <v>140</v>
      </c>
      <c r="D1476" s="250">
        <v>6514</v>
      </c>
      <c r="E1476" s="250"/>
      <c r="F1476" s="250"/>
      <c r="G1476" s="360">
        <f t="shared" si="85"/>
        <v>6514</v>
      </c>
      <c r="H1476" s="361"/>
      <c r="I1476" s="48"/>
      <c r="J1476" s="362">
        <v>300</v>
      </c>
      <c r="K1476" s="111" t="s">
        <v>259</v>
      </c>
      <c r="T1476" s="1"/>
      <c r="U1476" s="7"/>
    </row>
    <row r="1477" spans="2:21" ht="18.75" customHeight="1">
      <c r="B1477" s="295" t="s">
        <v>682</v>
      </c>
      <c r="C1477" s="268">
        <v>750</v>
      </c>
      <c r="D1477" s="250">
        <v>11404</v>
      </c>
      <c r="E1477" s="250"/>
      <c r="F1477" s="250"/>
      <c r="G1477" s="360">
        <f t="shared" si="85"/>
        <v>11404</v>
      </c>
      <c r="H1477" s="361"/>
      <c r="I1477" s="48"/>
      <c r="J1477" s="362">
        <v>300</v>
      </c>
      <c r="K1477" s="111" t="s">
        <v>259</v>
      </c>
      <c r="T1477" s="1"/>
      <c r="U1477" s="7"/>
    </row>
    <row r="1478" spans="2:21" ht="18.75" customHeight="1">
      <c r="B1478" s="363" t="s">
        <v>683</v>
      </c>
      <c r="C1478" s="364"/>
      <c r="D1478" s="86">
        <f>ROUND(SUM(D1475:D1477),2)</f>
        <v>522945</v>
      </c>
      <c r="E1478" s="166">
        <f>ROUND(SUM(E1475:E1477),2)</f>
        <v>0</v>
      </c>
      <c r="F1478" s="166">
        <f>ROUND(SUM(F1475:F1477),2)</f>
        <v>0</v>
      </c>
      <c r="G1478" s="360">
        <f t="shared" si="85"/>
        <v>522945</v>
      </c>
      <c r="H1478" s="361"/>
      <c r="I1478" s="128"/>
      <c r="T1478" s="1"/>
      <c r="U1478" s="7"/>
    </row>
    <row r="1479" spans="2:21" ht="18" customHeight="1">
      <c r="B1479" s="363" t="s">
        <v>684</v>
      </c>
      <c r="C1479" s="309"/>
      <c r="D1479" s="365">
        <f>D1466+D1470+D1474+D1478</f>
        <v>19945994</v>
      </c>
      <c r="E1479" s="365">
        <f>E1466+E1470+E1474+E1478</f>
        <v>0</v>
      </c>
      <c r="F1479" s="365">
        <f>F1466+F1470+F1474+F1478</f>
        <v>258820</v>
      </c>
      <c r="G1479" s="360">
        <f t="shared" si="85"/>
        <v>20204814</v>
      </c>
      <c r="H1479" s="366"/>
      <c r="I1479" s="128"/>
      <c r="T1479" s="1"/>
      <c r="U1479" s="7"/>
    </row>
    <row r="1480" spans="2:21" ht="18.75" customHeight="1">
      <c r="B1480" s="315"/>
      <c r="C1480" s="272"/>
      <c r="D1480" s="314"/>
      <c r="E1480" s="314"/>
      <c r="F1480" s="314"/>
      <c r="G1480" s="128"/>
      <c r="H1480" s="128"/>
      <c r="I1480" s="282"/>
      <c r="T1480" s="1"/>
      <c r="U1480" s="7"/>
    </row>
    <row r="1481" spans="2:21" ht="27.75" customHeight="1">
      <c r="B1481" s="367"/>
      <c r="C1481" s="439" t="s">
        <v>599</v>
      </c>
      <c r="D1481" s="316" t="s">
        <v>600</v>
      </c>
      <c r="E1481" s="153" t="s">
        <v>685</v>
      </c>
      <c r="F1481" s="280" t="s">
        <v>603</v>
      </c>
      <c r="G1481" s="355"/>
      <c r="H1481" s="356"/>
      <c r="I1481" s="282"/>
      <c r="T1481" s="1"/>
      <c r="U1481" s="7"/>
    </row>
    <row r="1482" spans="2:21" ht="13.5" customHeight="1">
      <c r="B1482" s="107" t="s">
        <v>686</v>
      </c>
      <c r="C1482" s="440"/>
      <c r="D1482" s="319">
        <v>100</v>
      </c>
      <c r="E1482" s="269">
        <v>420</v>
      </c>
      <c r="F1482" s="269">
        <v>440</v>
      </c>
      <c r="G1482" s="357" t="s">
        <v>534</v>
      </c>
      <c r="H1482" s="356"/>
      <c r="I1482" s="282"/>
      <c r="T1482" s="1"/>
      <c r="U1482" s="7"/>
    </row>
    <row r="1483" spans="2:21" ht="18.75" customHeight="1">
      <c r="B1483" s="110" t="s">
        <v>687</v>
      </c>
      <c r="C1483" s="268">
        <v>520</v>
      </c>
      <c r="D1483" s="250">
        <v>335797.5</v>
      </c>
      <c r="E1483" s="250"/>
      <c r="F1483" s="250">
        <v>1826421.54</v>
      </c>
      <c r="G1483" s="368">
        <f>ROUND(SUM(D1483:F1483),2)</f>
        <v>2162219.04</v>
      </c>
      <c r="H1483" s="361"/>
      <c r="I1483" s="282"/>
      <c r="T1483" s="1"/>
      <c r="U1483" s="7"/>
    </row>
    <row r="1484" spans="2:21" ht="18.75" customHeight="1">
      <c r="B1484" s="261"/>
      <c r="C1484" s="272"/>
      <c r="D1484" s="369"/>
      <c r="E1484" s="369"/>
      <c r="F1484" s="369"/>
      <c r="G1484" s="370"/>
      <c r="H1484" s="370"/>
      <c r="I1484" s="282"/>
      <c r="T1484" s="1"/>
      <c r="U1484" s="7"/>
    </row>
    <row r="1485" spans="2:21" ht="43.5" customHeight="1">
      <c r="B1485" s="371" t="s">
        <v>688</v>
      </c>
      <c r="C1485" s="372" t="s">
        <v>689</v>
      </c>
      <c r="D1485" s="373" t="s">
        <v>690</v>
      </c>
      <c r="E1485" s="374" t="s">
        <v>691</v>
      </c>
      <c r="F1485" s="280" t="s">
        <v>692</v>
      </c>
      <c r="G1485" s="375" t="s">
        <v>534</v>
      </c>
      <c r="H1485" s="370"/>
      <c r="I1485" s="282"/>
      <c r="T1485" s="1"/>
      <c r="U1485" s="7"/>
    </row>
    <row r="1486" spans="2:21" ht="28.5" customHeight="1">
      <c r="B1486" s="376" t="s">
        <v>693</v>
      </c>
      <c r="C1486" s="377" t="s">
        <v>694</v>
      </c>
      <c r="D1486" s="378">
        <v>19137764</v>
      </c>
      <c r="E1486" s="378">
        <v>2910105</v>
      </c>
      <c r="F1486" s="378">
        <v>2163451</v>
      </c>
      <c r="G1486" s="368">
        <f>ROUND(SUM(D1486:F1486),2)</f>
        <v>24211320</v>
      </c>
      <c r="H1486" s="370"/>
      <c r="I1486" s="282"/>
      <c r="J1486" s="1">
        <v>1010</v>
      </c>
      <c r="K1486" s="164" t="s">
        <v>259</v>
      </c>
      <c r="T1486" s="1"/>
      <c r="U1486" s="7"/>
    </row>
    <row r="1487" spans="2:21" ht="26.25" customHeight="1">
      <c r="B1487" s="376" t="s">
        <v>695</v>
      </c>
      <c r="C1487" s="377" t="s">
        <v>694</v>
      </c>
      <c r="D1487" s="378">
        <v>12668466</v>
      </c>
      <c r="E1487" s="378">
        <v>913602</v>
      </c>
      <c r="F1487" s="378">
        <v>1797859</v>
      </c>
      <c r="G1487" s="368">
        <f>ROUND(SUM(D1487:F1487),2)</f>
        <v>15379927</v>
      </c>
      <c r="H1487" s="370"/>
      <c r="I1487" s="282"/>
      <c r="J1487" s="1">
        <v>1020</v>
      </c>
      <c r="K1487" s="164" t="s">
        <v>259</v>
      </c>
      <c r="T1487" s="1"/>
      <c r="U1487" s="7"/>
    </row>
    <row r="1488" spans="2:21" ht="26.25" customHeight="1">
      <c r="B1488" s="376" t="s">
        <v>696</v>
      </c>
      <c r="C1488" s="377" t="s">
        <v>694</v>
      </c>
      <c r="D1488" s="378">
        <v>1696856.63</v>
      </c>
      <c r="E1488" s="378">
        <v>286972.13</v>
      </c>
      <c r="F1488" s="378">
        <v>141964.69</v>
      </c>
      <c r="G1488" s="368">
        <f>ROUND(SUM(D1488:F1488),2)</f>
        <v>2125793.45</v>
      </c>
      <c r="H1488" s="370"/>
      <c r="I1488" s="282"/>
      <c r="J1488" s="1">
        <v>1030</v>
      </c>
      <c r="K1488" s="164" t="s">
        <v>259</v>
      </c>
      <c r="T1488" s="1"/>
      <c r="U1488" s="7"/>
    </row>
    <row r="1489" spans="2:21" ht="26.25" customHeight="1">
      <c r="B1489" s="376" t="s">
        <v>697</v>
      </c>
      <c r="C1489" s="377" t="s">
        <v>694</v>
      </c>
      <c r="D1489" s="378">
        <v>1283320.58</v>
      </c>
      <c r="E1489" s="378">
        <v>774919.08</v>
      </c>
      <c r="F1489" s="378">
        <v>404302.65</v>
      </c>
      <c r="G1489" s="368">
        <f>ROUND(SUM(D1489:F1489),2)</f>
        <v>2462542.31</v>
      </c>
      <c r="H1489" s="370"/>
      <c r="I1489" s="282"/>
      <c r="J1489" s="1">
        <v>1040</v>
      </c>
      <c r="K1489" s="164" t="s">
        <v>259</v>
      </c>
      <c r="T1489" s="1"/>
      <c r="U1489" s="7"/>
    </row>
    <row r="1490" spans="2:21" ht="26.25" customHeight="1">
      <c r="B1490" s="376" t="s">
        <v>698</v>
      </c>
      <c r="C1490" s="377" t="s">
        <v>694</v>
      </c>
      <c r="D1490" s="378">
        <v>1860684.2</v>
      </c>
      <c r="E1490" s="378">
        <v>46100.39</v>
      </c>
      <c r="F1490" s="378">
        <v>66781.98</v>
      </c>
      <c r="G1490" s="368">
        <f>ROUND(SUM(D1490:F1490),2)</f>
        <v>1973566.57</v>
      </c>
      <c r="H1490" s="370"/>
      <c r="I1490" s="282"/>
      <c r="J1490" s="1">
        <v>1050</v>
      </c>
      <c r="K1490" s="164" t="s">
        <v>259</v>
      </c>
      <c r="T1490" s="1"/>
      <c r="U1490" s="7"/>
    </row>
    <row r="1491" spans="2:8" ht="12" customHeight="1">
      <c r="B1491" s="261"/>
      <c r="C1491" s="272"/>
      <c r="D1491" s="369"/>
      <c r="E1491" s="369"/>
      <c r="F1491" s="370"/>
      <c r="G1491" s="370"/>
      <c r="H1491" s="282"/>
    </row>
    <row r="1492" spans="2:8" ht="12.75">
      <c r="B1492" s="261" t="s">
        <v>149</v>
      </c>
      <c r="C1492" s="272"/>
      <c r="D1492" s="314"/>
      <c r="E1492" s="315"/>
      <c r="F1492" s="315"/>
      <c r="G1492" s="282"/>
      <c r="H1492" s="282"/>
    </row>
    <row r="1493" spans="2:5" ht="12.75">
      <c r="B1493" s="108"/>
      <c r="C1493" s="198"/>
      <c r="D1493" s="150"/>
      <c r="E1493" s="150"/>
    </row>
    <row r="1494" spans="1:5" ht="12.75">
      <c r="A1494" s="88"/>
      <c r="B1494" s="88"/>
      <c r="C1494" s="88"/>
      <c r="D1494" s="88"/>
      <c r="E1494" s="88"/>
    </row>
    <row r="1495" spans="1:11" ht="12.75">
      <c r="A1495" s="88" t="s">
        <v>699</v>
      </c>
      <c r="B1495" s="2" t="str">
        <f>$B$1</f>
        <v>DISTRICT SCHOOL BOARD OF OKEECHOBEE COUNTY</v>
      </c>
      <c r="H1495" s="49"/>
      <c r="I1495" s="14"/>
      <c r="K1495" s="88"/>
    </row>
    <row r="1496" spans="2:11" ht="12.75">
      <c r="B1496" s="2" t="s">
        <v>700</v>
      </c>
      <c r="H1496" s="14" t="s">
        <v>597</v>
      </c>
      <c r="I1496" s="37"/>
      <c r="J1496" s="379"/>
      <c r="K1496" s="88"/>
    </row>
    <row r="1497" spans="2:11" ht="12.75">
      <c r="B1497" s="52" t="str">
        <f>B4</f>
        <v>For the Fiscal Year Ended June 30, 2022</v>
      </c>
      <c r="H1497" s="14" t="s">
        <v>701</v>
      </c>
      <c r="I1497" s="48"/>
      <c r="J1497" s="276"/>
      <c r="K1497" s="88"/>
    </row>
    <row r="1498" spans="2:11" ht="30" customHeight="1">
      <c r="B1498" s="73" t="s">
        <v>702</v>
      </c>
      <c r="C1498" s="18" t="s">
        <v>12</v>
      </c>
      <c r="D1498" s="18" t="s">
        <v>703</v>
      </c>
      <c r="E1498" s="95" t="s">
        <v>767</v>
      </c>
      <c r="F1498" s="18" t="s">
        <v>704</v>
      </c>
      <c r="G1498" s="18" t="s">
        <v>705</v>
      </c>
      <c r="H1498" s="95" t="s">
        <v>706</v>
      </c>
      <c r="I1498" s="380"/>
      <c r="J1498" s="380"/>
      <c r="K1498" s="88"/>
    </row>
    <row r="1499" spans="2:11" ht="12.75">
      <c r="B1499" s="56" t="s">
        <v>707</v>
      </c>
      <c r="C1499" s="43"/>
      <c r="D1499" s="44"/>
      <c r="E1499" s="44"/>
      <c r="F1499" s="44"/>
      <c r="G1499" s="44"/>
      <c r="H1499" s="44"/>
      <c r="I1499" s="381"/>
      <c r="J1499" s="335"/>
      <c r="K1499" s="88"/>
    </row>
    <row r="1500" spans="2:11" ht="18.75" customHeight="1">
      <c r="B1500" s="24" t="s">
        <v>708</v>
      </c>
      <c r="C1500" s="25">
        <v>5100</v>
      </c>
      <c r="D1500" s="45"/>
      <c r="E1500" s="45"/>
      <c r="F1500" s="45"/>
      <c r="G1500" s="45"/>
      <c r="H1500" s="114">
        <f aca="true" t="shared" si="86" ref="H1500:H1507">D1500+E1500+F1500+G1500</f>
        <v>0</v>
      </c>
      <c r="I1500" s="381"/>
      <c r="J1500" s="335"/>
      <c r="K1500" s="88"/>
    </row>
    <row r="1501" spans="2:11" ht="18.75" customHeight="1">
      <c r="B1501" s="85" t="s">
        <v>709</v>
      </c>
      <c r="C1501" s="33">
        <v>5200</v>
      </c>
      <c r="D1501" s="45"/>
      <c r="E1501" s="45"/>
      <c r="F1501" s="45"/>
      <c r="G1501" s="45"/>
      <c r="H1501" s="114">
        <f t="shared" si="86"/>
        <v>0</v>
      </c>
      <c r="I1501" s="381"/>
      <c r="J1501" s="335"/>
      <c r="K1501" s="88"/>
    </row>
    <row r="1502" spans="2:19" ht="18.75" customHeight="1">
      <c r="B1502" s="60" t="s">
        <v>710</v>
      </c>
      <c r="C1502" s="25">
        <v>5300</v>
      </c>
      <c r="D1502" s="45"/>
      <c r="E1502" s="45"/>
      <c r="F1502" s="45"/>
      <c r="G1502" s="45"/>
      <c r="H1502" s="114">
        <f t="shared" si="86"/>
        <v>0</v>
      </c>
      <c r="I1502" s="381"/>
      <c r="J1502" s="335"/>
      <c r="K1502" s="88"/>
      <c r="S1502" s="48"/>
    </row>
    <row r="1503" spans="2:19" ht="18.75" customHeight="1">
      <c r="B1503" s="60" t="s">
        <v>711</v>
      </c>
      <c r="C1503" s="25">
        <v>5400</v>
      </c>
      <c r="D1503" s="45"/>
      <c r="E1503" s="45"/>
      <c r="F1503" s="45"/>
      <c r="G1503" s="45"/>
      <c r="H1503" s="114">
        <f t="shared" si="86"/>
        <v>0</v>
      </c>
      <c r="I1503" s="381"/>
      <c r="J1503" s="335"/>
      <c r="K1503" s="88"/>
      <c r="S1503" s="48"/>
    </row>
    <row r="1504" spans="1:20" s="48" customFormat="1" ht="18.75" customHeight="1">
      <c r="A1504" s="1"/>
      <c r="B1504" s="60" t="s">
        <v>712</v>
      </c>
      <c r="C1504" s="25">
        <v>5500</v>
      </c>
      <c r="D1504" s="45"/>
      <c r="E1504" s="45"/>
      <c r="F1504" s="270"/>
      <c r="G1504" s="45"/>
      <c r="H1504" s="114">
        <f t="shared" si="86"/>
        <v>0</v>
      </c>
      <c r="I1504" s="381"/>
      <c r="J1504" s="335"/>
      <c r="K1504" s="88"/>
      <c r="L1504" s="1"/>
      <c r="M1504" s="1"/>
      <c r="N1504" s="1"/>
      <c r="O1504" s="1"/>
      <c r="P1504" s="1"/>
      <c r="Q1504" s="1"/>
      <c r="R1504" s="1"/>
      <c r="T1504" s="7"/>
    </row>
    <row r="1505" spans="1:20" s="48" customFormat="1" ht="18.75" customHeight="1">
      <c r="A1505" s="1"/>
      <c r="B1505" s="60" t="s">
        <v>713</v>
      </c>
      <c r="C1505" s="25">
        <v>5900</v>
      </c>
      <c r="D1505" s="45"/>
      <c r="E1505" s="45"/>
      <c r="F1505" s="45"/>
      <c r="G1505" s="45"/>
      <c r="H1505" s="114">
        <f t="shared" si="86"/>
        <v>0</v>
      </c>
      <c r="I1505" s="381"/>
      <c r="J1505" s="335"/>
      <c r="K1505" s="88"/>
      <c r="L1505" s="1"/>
      <c r="M1505" s="1"/>
      <c r="N1505" s="1"/>
      <c r="O1505" s="1"/>
      <c r="P1505" s="1"/>
      <c r="Q1505" s="1"/>
      <c r="R1505" s="1"/>
      <c r="T1505" s="382"/>
    </row>
    <row r="1506" spans="1:20" s="48" customFormat="1" ht="18.75" customHeight="1">
      <c r="A1506" s="1"/>
      <c r="B1506" s="85" t="s">
        <v>714</v>
      </c>
      <c r="C1506" s="33">
        <v>5000</v>
      </c>
      <c r="D1506" s="86">
        <f>SUM(D1500:D1505)</f>
        <v>0</v>
      </c>
      <c r="E1506" s="86">
        <f>SUM(E1500:E1505)</f>
        <v>0</v>
      </c>
      <c r="F1506" s="86">
        <f>SUM(F1500:F1505)</f>
        <v>0</v>
      </c>
      <c r="G1506" s="86">
        <f>SUM(G1500:G1505)</f>
        <v>0</v>
      </c>
      <c r="H1506" s="114">
        <f t="shared" si="86"/>
        <v>0</v>
      </c>
      <c r="I1506" s="381"/>
      <c r="J1506" s="335"/>
      <c r="K1506" s="88"/>
      <c r="L1506" s="1"/>
      <c r="M1506" s="1"/>
      <c r="N1506" s="1"/>
      <c r="O1506" s="1"/>
      <c r="P1506" s="1"/>
      <c r="Q1506" s="1"/>
      <c r="R1506" s="1"/>
      <c r="T1506" s="382"/>
    </row>
    <row r="1507" spans="1:20" s="48" customFormat="1" ht="18.75" customHeight="1">
      <c r="A1507" s="1"/>
      <c r="B1507" s="56" t="s">
        <v>715</v>
      </c>
      <c r="C1507" s="33"/>
      <c r="D1507" s="35"/>
      <c r="E1507" s="35"/>
      <c r="F1507" s="35"/>
      <c r="G1507" s="35"/>
      <c r="H1507" s="114">
        <f t="shared" si="86"/>
        <v>0</v>
      </c>
      <c r="I1507" s="381"/>
      <c r="J1507" s="335"/>
      <c r="K1507" s="88">
        <v>250</v>
      </c>
      <c r="L1507" s="383" t="s">
        <v>259</v>
      </c>
      <c r="M1507" s="1"/>
      <c r="N1507" s="1"/>
      <c r="O1507" s="1"/>
      <c r="P1507" s="1"/>
      <c r="Q1507" s="1"/>
      <c r="R1507" s="1"/>
      <c r="T1507" s="382"/>
    </row>
    <row r="1508" spans="2:20" s="48" customFormat="1" ht="12.75">
      <c r="B1508" s="384"/>
      <c r="C1508" s="43"/>
      <c r="D1508" s="44"/>
      <c r="E1508" s="44"/>
      <c r="F1508" s="44"/>
      <c r="G1508" s="44"/>
      <c r="H1508" s="137"/>
      <c r="I1508" s="381"/>
      <c r="J1508" s="335"/>
      <c r="K1508" s="127"/>
      <c r="T1508" s="382"/>
    </row>
    <row r="1509" spans="2:20" s="48" customFormat="1" ht="12.75">
      <c r="B1509" s="46" t="s">
        <v>716</v>
      </c>
      <c r="C1509" s="25"/>
      <c r="D1509" s="114">
        <f>D1506+D1507</f>
        <v>0</v>
      </c>
      <c r="E1509" s="114">
        <f>E1506+E1507</f>
        <v>0</v>
      </c>
      <c r="F1509" s="114">
        <f>F1506+F1507</f>
        <v>0</v>
      </c>
      <c r="G1509" s="114">
        <f>G1506+G1507</f>
        <v>0</v>
      </c>
      <c r="H1509" s="114">
        <f>H1506+H1507</f>
        <v>0</v>
      </c>
      <c r="I1509" s="334"/>
      <c r="J1509" s="334"/>
      <c r="K1509" s="127"/>
      <c r="T1509" s="382"/>
    </row>
    <row r="1510" spans="2:20" s="48" customFormat="1" ht="12.75">
      <c r="B1510" s="37"/>
      <c r="C1510" s="38"/>
      <c r="D1510" s="314"/>
      <c r="E1510" s="314"/>
      <c r="F1510" s="314"/>
      <c r="G1510" s="314"/>
      <c r="H1510" s="314"/>
      <c r="I1510" s="314"/>
      <c r="J1510" s="314"/>
      <c r="K1510" s="127"/>
      <c r="T1510" s="382"/>
    </row>
    <row r="1511" spans="2:20" s="48" customFormat="1" ht="30" customHeight="1">
      <c r="B1511" s="385" t="s">
        <v>717</v>
      </c>
      <c r="C1511" s="95" t="s">
        <v>12</v>
      </c>
      <c r="D1511" s="95" t="s">
        <v>718</v>
      </c>
      <c r="E1511" s="95" t="s">
        <v>719</v>
      </c>
      <c r="F1511" s="95" t="s">
        <v>720</v>
      </c>
      <c r="G1511" s="95" t="s">
        <v>721</v>
      </c>
      <c r="H1511" s="95" t="s">
        <v>154</v>
      </c>
      <c r="I1511" s="314"/>
      <c r="J1511" s="314"/>
      <c r="K1511" s="127"/>
      <c r="T1511" s="382"/>
    </row>
    <row r="1512" spans="2:20" s="48" customFormat="1" ht="12.75">
      <c r="B1512" s="56" t="s">
        <v>707</v>
      </c>
      <c r="C1512" s="43"/>
      <c r="D1512" s="386"/>
      <c r="E1512" s="386"/>
      <c r="F1512" s="386"/>
      <c r="G1512" s="386"/>
      <c r="H1512" s="387"/>
      <c r="I1512" s="314"/>
      <c r="J1512" s="314"/>
      <c r="K1512" s="127"/>
      <c r="T1512" s="382"/>
    </row>
    <row r="1513" spans="1:20" s="48" customFormat="1" ht="18.75" customHeight="1">
      <c r="A1513" s="1"/>
      <c r="B1513" s="24" t="s">
        <v>708</v>
      </c>
      <c r="C1513" s="25">
        <v>5100</v>
      </c>
      <c r="D1513" s="45"/>
      <c r="E1513" s="45"/>
      <c r="F1513" s="45"/>
      <c r="G1513" s="45"/>
      <c r="H1513" s="388">
        <f aca="true" t="shared" si="87" ref="H1513:H1520">H1500+SUM(D1513:G1513)</f>
        <v>0</v>
      </c>
      <c r="I1513" s="314"/>
      <c r="J1513" s="314"/>
      <c r="K1513" s="127">
        <v>310</v>
      </c>
      <c r="L1513" s="383" t="s">
        <v>259</v>
      </c>
      <c r="T1513" s="382"/>
    </row>
    <row r="1514" spans="2:20" s="48" customFormat="1" ht="18.75" customHeight="1">
      <c r="B1514" s="85" t="s">
        <v>709</v>
      </c>
      <c r="C1514" s="33">
        <v>5200</v>
      </c>
      <c r="D1514" s="45"/>
      <c r="E1514" s="45"/>
      <c r="F1514" s="45"/>
      <c r="G1514" s="45"/>
      <c r="H1514" s="388">
        <f t="shared" si="87"/>
        <v>0</v>
      </c>
      <c r="I1514" s="314"/>
      <c r="J1514" s="314"/>
      <c r="K1514" s="127">
        <v>320</v>
      </c>
      <c r="L1514" s="383" t="s">
        <v>259</v>
      </c>
      <c r="T1514" s="382"/>
    </row>
    <row r="1515" spans="2:20" s="48" customFormat="1" ht="18.75" customHeight="1">
      <c r="B1515" s="60" t="s">
        <v>710</v>
      </c>
      <c r="C1515" s="25">
        <v>5300</v>
      </c>
      <c r="D1515" s="45"/>
      <c r="E1515" s="45"/>
      <c r="F1515" s="45"/>
      <c r="G1515" s="45"/>
      <c r="H1515" s="388">
        <f t="shared" si="87"/>
        <v>0</v>
      </c>
      <c r="I1515" s="314"/>
      <c r="J1515" s="314"/>
      <c r="K1515" s="127">
        <v>330</v>
      </c>
      <c r="L1515" s="383" t="s">
        <v>259</v>
      </c>
      <c r="T1515" s="382"/>
    </row>
    <row r="1516" spans="2:20" s="48" customFormat="1" ht="18.75" customHeight="1">
      <c r="B1516" s="60" t="s">
        <v>711</v>
      </c>
      <c r="C1516" s="25">
        <v>5400</v>
      </c>
      <c r="D1516" s="45"/>
      <c r="E1516" s="45"/>
      <c r="F1516" s="45"/>
      <c r="G1516" s="45"/>
      <c r="H1516" s="388">
        <f t="shared" si="87"/>
        <v>0</v>
      </c>
      <c r="I1516" s="314"/>
      <c r="J1516" s="314"/>
      <c r="K1516" s="127">
        <v>340</v>
      </c>
      <c r="L1516" s="383" t="s">
        <v>259</v>
      </c>
      <c r="T1516" s="382"/>
    </row>
    <row r="1517" spans="2:20" s="48" customFormat="1" ht="18.75" customHeight="1">
      <c r="B1517" s="60" t="s">
        <v>712</v>
      </c>
      <c r="C1517" s="25">
        <v>5500</v>
      </c>
      <c r="D1517" s="45"/>
      <c r="E1517" s="45"/>
      <c r="F1517" s="45"/>
      <c r="G1517" s="45"/>
      <c r="H1517" s="388">
        <f t="shared" si="87"/>
        <v>0</v>
      </c>
      <c r="I1517" s="314"/>
      <c r="J1517" s="314"/>
      <c r="K1517" s="127">
        <v>350</v>
      </c>
      <c r="L1517" s="383" t="s">
        <v>259</v>
      </c>
      <c r="T1517" s="382"/>
    </row>
    <row r="1518" spans="2:20" s="48" customFormat="1" ht="18.75" customHeight="1">
      <c r="B1518" s="60" t="s">
        <v>713</v>
      </c>
      <c r="C1518" s="25">
        <v>5900</v>
      </c>
      <c r="D1518" s="45"/>
      <c r="E1518" s="45"/>
      <c r="F1518" s="45"/>
      <c r="G1518" s="45"/>
      <c r="H1518" s="388">
        <f t="shared" si="87"/>
        <v>0</v>
      </c>
      <c r="I1518" s="314"/>
      <c r="J1518" s="314"/>
      <c r="K1518" s="127">
        <v>360</v>
      </c>
      <c r="L1518" s="383" t="s">
        <v>259</v>
      </c>
      <c r="T1518" s="382"/>
    </row>
    <row r="1519" spans="2:20" s="48" customFormat="1" ht="18.75" customHeight="1">
      <c r="B1519" s="85" t="s">
        <v>714</v>
      </c>
      <c r="C1519" s="33">
        <v>5000</v>
      </c>
      <c r="D1519" s="389">
        <f>SUM(D1513:D1518)</f>
        <v>0</v>
      </c>
      <c r="E1519" s="389">
        <f>SUM(E1513:E1518)</f>
        <v>0</v>
      </c>
      <c r="F1519" s="389">
        <f>SUM(F1513:F1518)</f>
        <v>0</v>
      </c>
      <c r="G1519" s="389">
        <f>SUM(G1513:G1518)</f>
        <v>0</v>
      </c>
      <c r="H1519" s="388">
        <f t="shared" si="87"/>
        <v>0</v>
      </c>
      <c r="I1519" s="314"/>
      <c r="J1519" s="314"/>
      <c r="K1519" s="127"/>
      <c r="T1519" s="382"/>
    </row>
    <row r="1520" spans="2:20" s="48" customFormat="1" ht="18.75" customHeight="1">
      <c r="B1520" s="414" t="s">
        <v>715</v>
      </c>
      <c r="C1520" s="33"/>
      <c r="D1520" s="45"/>
      <c r="E1520" s="45"/>
      <c r="F1520" s="45"/>
      <c r="G1520" s="45"/>
      <c r="H1520" s="388">
        <f t="shared" si="87"/>
        <v>0</v>
      </c>
      <c r="I1520" s="314"/>
      <c r="J1520" s="314"/>
      <c r="K1520" s="127">
        <v>370</v>
      </c>
      <c r="L1520" s="383" t="s">
        <v>259</v>
      </c>
      <c r="T1520" s="382"/>
    </row>
    <row r="1521" spans="2:20" s="48" customFormat="1" ht="18.75" customHeight="1">
      <c r="B1521" s="46" t="s">
        <v>716</v>
      </c>
      <c r="C1521" s="33"/>
      <c r="D1521" s="389">
        <f>D1519+D1520</f>
        <v>0</v>
      </c>
      <c r="E1521" s="389">
        <f>E1519+E1520</f>
        <v>0</v>
      </c>
      <c r="F1521" s="389">
        <f>F1519+F1520</f>
        <v>0</v>
      </c>
      <c r="G1521" s="389">
        <f>G1519+G1520</f>
        <v>0</v>
      </c>
      <c r="H1521" s="388">
        <f>H1509+SUM(D1521:G1521)</f>
        <v>0</v>
      </c>
      <c r="I1521" s="314"/>
      <c r="J1521" s="314"/>
      <c r="K1521" s="127"/>
      <c r="T1521" s="382"/>
    </row>
    <row r="1522" spans="3:20" s="48" customFormat="1" ht="12.75">
      <c r="C1522" s="25"/>
      <c r="D1522" s="314"/>
      <c r="E1522" s="314"/>
      <c r="F1522" s="314"/>
      <c r="G1522" s="314"/>
      <c r="H1522" s="314"/>
      <c r="I1522" s="314"/>
      <c r="J1522" s="314"/>
      <c r="K1522" s="127"/>
      <c r="T1522" s="382"/>
    </row>
    <row r="1523" spans="2:20" s="48" customFormat="1" ht="53.25" customHeight="1">
      <c r="B1523" s="390" t="s">
        <v>722</v>
      </c>
      <c r="C1523" s="391" t="s">
        <v>723</v>
      </c>
      <c r="D1523" s="392" t="s">
        <v>724</v>
      </c>
      <c r="E1523" s="392" t="s">
        <v>725</v>
      </c>
      <c r="F1523" s="392" t="s">
        <v>768</v>
      </c>
      <c r="G1523" s="392" t="s">
        <v>726</v>
      </c>
      <c r="H1523" s="392" t="s">
        <v>727</v>
      </c>
      <c r="I1523" s="392" t="s">
        <v>728</v>
      </c>
      <c r="J1523" s="314"/>
      <c r="K1523" s="127"/>
      <c r="T1523" s="382"/>
    </row>
    <row r="1524" spans="2:20" s="48" customFormat="1" ht="14.25" customHeight="1">
      <c r="B1524" s="393" t="s">
        <v>729</v>
      </c>
      <c r="C1524" s="391"/>
      <c r="D1524" s="392"/>
      <c r="E1524" s="392"/>
      <c r="F1524" s="392"/>
      <c r="G1524" s="392"/>
      <c r="H1524" s="392"/>
      <c r="I1524" s="392"/>
      <c r="J1524" s="314"/>
      <c r="K1524" s="127"/>
      <c r="T1524" s="382"/>
    </row>
    <row r="1525" spans="2:20" s="48" customFormat="1" ht="18" customHeight="1">
      <c r="B1525" s="24" t="s">
        <v>600</v>
      </c>
      <c r="C1525" s="25">
        <v>100</v>
      </c>
      <c r="D1525" s="297"/>
      <c r="E1525" s="394"/>
      <c r="F1525" s="270"/>
      <c r="G1525" s="297"/>
      <c r="H1525" s="297"/>
      <c r="I1525" s="114">
        <f>D1525+E1525+F1525+G1525+H1525</f>
        <v>0</v>
      </c>
      <c r="J1525" s="314"/>
      <c r="K1525" s="127">
        <v>300</v>
      </c>
      <c r="L1525" s="383" t="s">
        <v>259</v>
      </c>
      <c r="T1525" s="382"/>
    </row>
    <row r="1526" spans="2:20" s="48" customFormat="1" ht="18.75" customHeight="1">
      <c r="B1526" s="60" t="s">
        <v>730</v>
      </c>
      <c r="C1526" s="25">
        <v>410</v>
      </c>
      <c r="D1526" s="270"/>
      <c r="E1526" s="148"/>
      <c r="F1526" s="270"/>
      <c r="G1526" s="297"/>
      <c r="H1526" s="297"/>
      <c r="I1526" s="114">
        <f>D1526+E1526+F1526+G1526+H1526</f>
        <v>0</v>
      </c>
      <c r="J1526" s="314"/>
      <c r="K1526" s="127">
        <v>400</v>
      </c>
      <c r="L1526" s="383" t="s">
        <v>259</v>
      </c>
      <c r="T1526" s="382"/>
    </row>
    <row r="1527" spans="2:20" s="48" customFormat="1" ht="18.75" customHeight="1">
      <c r="B1527" s="60" t="s">
        <v>731</v>
      </c>
      <c r="C1527" s="25">
        <v>420</v>
      </c>
      <c r="D1527" s="270"/>
      <c r="E1527" s="148"/>
      <c r="F1527" s="270"/>
      <c r="G1527" s="297"/>
      <c r="H1527" s="297"/>
      <c r="I1527" s="114">
        <f>D1527+E1527+F1527+G1527+H1527</f>
        <v>0</v>
      </c>
      <c r="J1527" s="314"/>
      <c r="K1527" s="127">
        <v>500</v>
      </c>
      <c r="L1527" s="383" t="s">
        <v>259</v>
      </c>
      <c r="T1527" s="382"/>
    </row>
    <row r="1528" spans="2:20" s="48" customFormat="1" ht="18.75" customHeight="1">
      <c r="B1528" s="60" t="s">
        <v>732</v>
      </c>
      <c r="C1528" s="25">
        <v>440</v>
      </c>
      <c r="D1528" s="270"/>
      <c r="E1528" s="250"/>
      <c r="F1528" s="270"/>
      <c r="G1528" s="297"/>
      <c r="H1528" s="297"/>
      <c r="I1528" s="114">
        <f>D1528+E1528+F1528+G1528+H1528</f>
        <v>0</v>
      </c>
      <c r="J1528" s="314"/>
      <c r="K1528" s="127">
        <v>600</v>
      </c>
      <c r="L1528" s="383" t="s">
        <v>259</v>
      </c>
      <c r="T1528" s="382"/>
    </row>
    <row r="1529" spans="2:20" s="48" customFormat="1" ht="18.75" customHeight="1">
      <c r="B1529" s="395" t="s">
        <v>634</v>
      </c>
      <c r="C1529" s="33" t="s">
        <v>635</v>
      </c>
      <c r="D1529" s="270"/>
      <c r="E1529" s="270"/>
      <c r="F1529" s="396"/>
      <c r="G1529" s="148"/>
      <c r="H1529" s="148"/>
      <c r="I1529" s="114">
        <f>D1529+E1529+F1529+G1529+H1529</f>
        <v>0</v>
      </c>
      <c r="J1529" s="314"/>
      <c r="K1529" s="127">
        <v>900</v>
      </c>
      <c r="L1529" s="383" t="s">
        <v>259</v>
      </c>
      <c r="T1529" s="382"/>
    </row>
    <row r="1530" spans="2:20" s="48" customFormat="1" ht="18" customHeight="1">
      <c r="B1530" s="46" t="s">
        <v>733</v>
      </c>
      <c r="C1530" s="27"/>
      <c r="D1530" s="114">
        <f>ROUND(SUM(D1525:D1529),2)</f>
        <v>0</v>
      </c>
      <c r="E1530" s="114">
        <f>ROUND(SUM(E1525:E1529),2)</f>
        <v>0</v>
      </c>
      <c r="F1530" s="114">
        <f>ROUND(SUM(F1525:F1529),2)</f>
        <v>0</v>
      </c>
      <c r="G1530" s="114">
        <f>ROUND(SUM(G1525:G1529),2)</f>
        <v>0</v>
      </c>
      <c r="H1530" s="114">
        <f>ROUND(SUM(H1525:H1529),2)</f>
        <v>0</v>
      </c>
      <c r="I1530" s="114">
        <f>I1525+I1526+I1527+I1528+I1529</f>
        <v>0</v>
      </c>
      <c r="J1530" s="314"/>
      <c r="K1530" s="127"/>
      <c r="L1530" s="383"/>
      <c r="T1530" s="382"/>
    </row>
    <row r="1531" spans="2:20" s="48" customFormat="1" ht="12.75">
      <c r="B1531" s="37"/>
      <c r="C1531" s="38"/>
      <c r="D1531" s="314"/>
      <c r="E1531" s="314"/>
      <c r="F1531" s="314"/>
      <c r="G1531" s="314"/>
      <c r="H1531" s="314"/>
      <c r="I1531" s="314"/>
      <c r="J1531" s="314"/>
      <c r="K1531" s="127"/>
      <c r="L1531" s="383"/>
      <c r="T1531" s="382"/>
    </row>
    <row r="1532" spans="2:20" s="48" customFormat="1" ht="28.5" customHeight="1">
      <c r="B1532" s="390" t="s">
        <v>734</v>
      </c>
      <c r="C1532" s="397" t="s">
        <v>735</v>
      </c>
      <c r="D1532" s="398" t="s">
        <v>736</v>
      </c>
      <c r="E1532" s="314"/>
      <c r="F1532" s="314"/>
      <c r="G1532" s="314"/>
      <c r="H1532" s="314"/>
      <c r="I1532" s="314"/>
      <c r="J1532" s="314"/>
      <c r="K1532" s="127"/>
      <c r="T1532" s="382"/>
    </row>
    <row r="1533" spans="2:20" s="48" customFormat="1" ht="14.25" customHeight="1">
      <c r="B1533" s="82" t="s">
        <v>729</v>
      </c>
      <c r="C1533" s="43"/>
      <c r="D1533" s="137"/>
      <c r="E1533" s="314"/>
      <c r="F1533" s="314"/>
      <c r="G1533" s="314"/>
      <c r="H1533" s="314"/>
      <c r="I1533" s="314"/>
      <c r="J1533" s="314"/>
      <c r="K1533" s="127"/>
      <c r="T1533" s="382"/>
    </row>
    <row r="1534" spans="2:20" s="48" customFormat="1" ht="18.75" customHeight="1">
      <c r="B1534" s="60" t="s">
        <v>600</v>
      </c>
      <c r="C1534" s="25">
        <v>5900</v>
      </c>
      <c r="D1534" s="45"/>
      <c r="E1534" s="314"/>
      <c r="F1534" s="314"/>
      <c r="G1534" s="314"/>
      <c r="H1534" s="314"/>
      <c r="I1534" s="314"/>
      <c r="J1534" s="314"/>
      <c r="K1534" s="127">
        <v>100</v>
      </c>
      <c r="L1534" s="383" t="s">
        <v>259</v>
      </c>
      <c r="T1534" s="382"/>
    </row>
    <row r="1535" spans="2:20" s="48" customFormat="1" ht="18.75" customHeight="1">
      <c r="B1535" s="395" t="s">
        <v>737</v>
      </c>
      <c r="C1535" s="33">
        <v>5900</v>
      </c>
      <c r="D1535" s="35"/>
      <c r="E1535" s="314"/>
      <c r="F1535" s="314"/>
      <c r="G1535" s="314"/>
      <c r="H1535" s="314"/>
      <c r="I1535" s="314"/>
      <c r="J1535" s="314"/>
      <c r="K1535" s="127">
        <v>150</v>
      </c>
      <c r="L1535" s="383" t="s">
        <v>259</v>
      </c>
      <c r="T1535" s="382"/>
    </row>
    <row r="1536" spans="2:20" s="48" customFormat="1" ht="18.75" customHeight="1">
      <c r="B1536" s="60" t="s">
        <v>732</v>
      </c>
      <c r="C1536" s="84">
        <v>5900</v>
      </c>
      <c r="D1536" s="45"/>
      <c r="E1536" s="314"/>
      <c r="F1536" s="314"/>
      <c r="G1536" s="314"/>
      <c r="H1536" s="314"/>
      <c r="I1536" s="314"/>
      <c r="J1536" s="314"/>
      <c r="K1536" s="127">
        <v>160</v>
      </c>
      <c r="L1536" s="383" t="s">
        <v>259</v>
      </c>
      <c r="T1536" s="382"/>
    </row>
    <row r="1537" spans="2:20" s="48" customFormat="1" ht="18" customHeight="1">
      <c r="B1537" s="65" t="s">
        <v>534</v>
      </c>
      <c r="C1537" s="84">
        <v>5900</v>
      </c>
      <c r="D1537" s="114">
        <f>ROUND(SUM(D1534:D1536),2)</f>
        <v>0</v>
      </c>
      <c r="E1537" s="314"/>
      <c r="F1537" s="314"/>
      <c r="G1537" s="314"/>
      <c r="H1537" s="314"/>
      <c r="I1537" s="314"/>
      <c r="J1537" s="314"/>
      <c r="K1537" s="127"/>
      <c r="L1537" s="383"/>
      <c r="T1537" s="382"/>
    </row>
    <row r="1538" spans="2:20" s="48" customFormat="1" ht="12.75">
      <c r="B1538" s="37"/>
      <c r="C1538" s="38"/>
      <c r="D1538" s="314"/>
      <c r="E1538" s="314"/>
      <c r="F1538" s="314"/>
      <c r="G1538" s="314"/>
      <c r="H1538" s="314"/>
      <c r="I1538" s="314"/>
      <c r="J1538" s="314"/>
      <c r="K1538" s="127"/>
      <c r="L1538" s="383"/>
      <c r="T1538" s="382"/>
    </row>
    <row r="1539" spans="2:20" s="48" customFormat="1" ht="15" customHeight="1">
      <c r="B1539" s="399" t="s">
        <v>738</v>
      </c>
      <c r="C1539" s="214"/>
      <c r="D1539" s="400" t="s">
        <v>570</v>
      </c>
      <c r="E1539" s="400" t="s">
        <v>739</v>
      </c>
      <c r="F1539" s="400" t="s">
        <v>740</v>
      </c>
      <c r="G1539" s="400" t="s">
        <v>570</v>
      </c>
      <c r="H1539" s="314"/>
      <c r="I1539" s="314"/>
      <c r="J1539" s="314"/>
      <c r="K1539" s="127"/>
      <c r="L1539" s="383"/>
      <c r="T1539" s="382"/>
    </row>
    <row r="1540" spans="2:20" s="48" customFormat="1" ht="12.75">
      <c r="B1540" s="401" t="s">
        <v>741</v>
      </c>
      <c r="C1540" s="75"/>
      <c r="D1540" s="402">
        <f>IF(G2="","",LOOKUP(G2,T2:T9,U2:U9)-1)</f>
        <v>44377</v>
      </c>
      <c r="E1540" s="403" t="str">
        <f>IF(G2="","",LOOKUP(G2,T2:T9,W2:W9))</f>
        <v>2021-22</v>
      </c>
      <c r="F1540" s="403" t="str">
        <f>IF(G2="","",LOOKUP(G2,T2:T9,W2:W9))</f>
        <v>2021-22</v>
      </c>
      <c r="G1540" s="404" t="str">
        <f>IF(G2="","",LOOKUP(G2,T2:T9,V2:V9))</f>
        <v>June 30, 2022</v>
      </c>
      <c r="H1540" s="314"/>
      <c r="I1540" s="314"/>
      <c r="J1540" s="314"/>
      <c r="K1540" s="127"/>
      <c r="L1540" s="383"/>
      <c r="T1540" s="382"/>
    </row>
    <row r="1541" spans="2:20" s="48" customFormat="1" ht="18.75" customHeight="1">
      <c r="B1541" s="405" t="s">
        <v>742</v>
      </c>
      <c r="C1541" s="207"/>
      <c r="D1541" s="35"/>
      <c r="E1541" s="35">
        <v>98432.45</v>
      </c>
      <c r="F1541" s="35">
        <v>98432.45</v>
      </c>
      <c r="G1541" s="35"/>
      <c r="H1541" s="314"/>
      <c r="I1541" s="314"/>
      <c r="J1541" s="314"/>
      <c r="K1541" s="127">
        <v>200</v>
      </c>
      <c r="L1541" s="383" t="s">
        <v>259</v>
      </c>
      <c r="T1541" s="382"/>
    </row>
    <row r="1542" spans="2:20" s="48" customFormat="1" ht="14.25" customHeight="1">
      <c r="B1542" s="82" t="s">
        <v>743</v>
      </c>
      <c r="C1542" s="406"/>
      <c r="D1542" s="406"/>
      <c r="E1542" s="214"/>
      <c r="F1542" s="387"/>
      <c r="G1542" s="334"/>
      <c r="H1542" s="314"/>
      <c r="I1542" s="314"/>
      <c r="J1542" s="314"/>
      <c r="K1542" s="127"/>
      <c r="L1542" s="383"/>
      <c r="T1542" s="382"/>
    </row>
    <row r="1543" spans="2:20" s="48" customFormat="1" ht="18.75" customHeight="1">
      <c r="B1543" s="450" t="s">
        <v>744</v>
      </c>
      <c r="C1543" s="451"/>
      <c r="D1543" s="451"/>
      <c r="E1543" s="452"/>
      <c r="F1543" s="297">
        <v>98432.45</v>
      </c>
      <c r="G1543" s="381"/>
      <c r="H1543" s="314"/>
      <c r="I1543" s="314"/>
      <c r="J1543" s="314"/>
      <c r="K1543" s="127">
        <v>10</v>
      </c>
      <c r="L1543" s="383" t="s">
        <v>259</v>
      </c>
      <c r="T1543" s="382"/>
    </row>
    <row r="1544" spans="2:20" s="48" customFormat="1" ht="18.75" customHeight="1">
      <c r="B1544" s="407" t="s">
        <v>745</v>
      </c>
      <c r="C1544" s="408"/>
      <c r="D1544" s="408"/>
      <c r="E1544" s="408"/>
      <c r="F1544" s="297"/>
      <c r="G1544" s="381"/>
      <c r="H1544" s="314"/>
      <c r="I1544" s="314"/>
      <c r="J1544" s="314"/>
      <c r="K1544" s="127">
        <v>15</v>
      </c>
      <c r="L1544" s="383" t="s">
        <v>259</v>
      </c>
      <c r="T1544" s="382"/>
    </row>
    <row r="1545" spans="2:20" s="48" customFormat="1" ht="18.75" customHeight="1">
      <c r="B1545" s="443" t="s">
        <v>746</v>
      </c>
      <c r="C1545" s="444"/>
      <c r="D1545" s="444"/>
      <c r="E1545" s="445"/>
      <c r="F1545" s="148"/>
      <c r="G1545" s="381"/>
      <c r="H1545" s="314"/>
      <c r="I1545" s="314"/>
      <c r="J1545" s="314"/>
      <c r="K1545" s="127">
        <v>20</v>
      </c>
      <c r="L1545" s="383" t="s">
        <v>259</v>
      </c>
      <c r="T1545" s="382"/>
    </row>
    <row r="1546" spans="2:20" s="48" customFormat="1" ht="18.75" customHeight="1">
      <c r="B1546" s="443" t="s">
        <v>747</v>
      </c>
      <c r="C1546" s="444"/>
      <c r="D1546" s="444"/>
      <c r="E1546" s="445"/>
      <c r="F1546" s="148"/>
      <c r="G1546" s="381"/>
      <c r="H1546" s="314"/>
      <c r="I1546" s="314"/>
      <c r="J1546" s="314"/>
      <c r="K1546" s="127">
        <v>25</v>
      </c>
      <c r="L1546" s="383" t="s">
        <v>259</v>
      </c>
      <c r="T1546" s="382"/>
    </row>
    <row r="1547" spans="2:20" s="48" customFormat="1" ht="18.75" customHeight="1">
      <c r="B1547" s="443" t="s">
        <v>748</v>
      </c>
      <c r="C1547" s="444"/>
      <c r="D1547" s="444"/>
      <c r="E1547" s="445"/>
      <c r="F1547" s="148"/>
      <c r="G1547" s="381"/>
      <c r="H1547" s="314"/>
      <c r="I1547" s="314"/>
      <c r="J1547" s="314"/>
      <c r="K1547" s="127">
        <v>30</v>
      </c>
      <c r="L1547" s="383" t="s">
        <v>259</v>
      </c>
      <c r="T1547" s="382"/>
    </row>
    <row r="1548" spans="2:20" s="48" customFormat="1" ht="18.75" customHeight="1">
      <c r="B1548" s="443" t="s">
        <v>749</v>
      </c>
      <c r="C1548" s="444"/>
      <c r="D1548" s="444"/>
      <c r="E1548" s="445"/>
      <c r="F1548" s="148"/>
      <c r="G1548" s="381"/>
      <c r="H1548" s="314"/>
      <c r="I1548" s="314"/>
      <c r="J1548" s="314"/>
      <c r="K1548" s="127">
        <v>35</v>
      </c>
      <c r="L1548" s="383" t="s">
        <v>259</v>
      </c>
      <c r="T1548" s="382"/>
    </row>
    <row r="1549" spans="2:20" s="48" customFormat="1" ht="18.75" customHeight="1">
      <c r="B1549" s="443" t="s">
        <v>750</v>
      </c>
      <c r="C1549" s="444"/>
      <c r="D1549" s="444"/>
      <c r="E1549" s="445"/>
      <c r="F1549" s="148"/>
      <c r="G1549" s="381"/>
      <c r="H1549" s="314"/>
      <c r="I1549" s="314"/>
      <c r="J1549" s="314"/>
      <c r="K1549" s="127">
        <v>40</v>
      </c>
      <c r="L1549" s="383" t="s">
        <v>259</v>
      </c>
      <c r="S1549" s="1"/>
      <c r="T1549" s="382"/>
    </row>
    <row r="1550" spans="2:20" s="48" customFormat="1" ht="18.75" customHeight="1">
      <c r="B1550" s="443" t="s">
        <v>751</v>
      </c>
      <c r="C1550" s="444"/>
      <c r="D1550" s="444"/>
      <c r="E1550" s="445"/>
      <c r="F1550" s="148"/>
      <c r="G1550" s="381"/>
      <c r="H1550" s="314"/>
      <c r="I1550" s="314"/>
      <c r="J1550" s="314"/>
      <c r="K1550" s="127">
        <v>45</v>
      </c>
      <c r="L1550" s="383" t="s">
        <v>259</v>
      </c>
      <c r="S1550" s="1"/>
      <c r="T1550" s="382"/>
    </row>
    <row r="1551" spans="1:20" ht="18.75" customHeight="1">
      <c r="A1551" s="48"/>
      <c r="B1551" s="443" t="s">
        <v>752</v>
      </c>
      <c r="C1551" s="444"/>
      <c r="D1551" s="444"/>
      <c r="E1551" s="445"/>
      <c r="F1551" s="148"/>
      <c r="G1551" s="381"/>
      <c r="H1551" s="314"/>
      <c r="I1551" s="314"/>
      <c r="J1551" s="314"/>
      <c r="K1551" s="127">
        <v>50</v>
      </c>
      <c r="L1551" s="383" t="s">
        <v>259</v>
      </c>
      <c r="M1551" s="48"/>
      <c r="N1551" s="48"/>
      <c r="O1551" s="48"/>
      <c r="P1551" s="48"/>
      <c r="Q1551" s="48"/>
      <c r="R1551" s="48"/>
      <c r="T1551" s="382"/>
    </row>
    <row r="1552" spans="1:19" ht="18.75" customHeight="1">
      <c r="A1552" s="48"/>
      <c r="B1552" s="443" t="s">
        <v>753</v>
      </c>
      <c r="C1552" s="444"/>
      <c r="D1552" s="444"/>
      <c r="E1552" s="445"/>
      <c r="F1552" s="148"/>
      <c r="G1552" s="381"/>
      <c r="H1552" s="314"/>
      <c r="I1552" s="314"/>
      <c r="J1552" s="314"/>
      <c r="K1552" s="127">
        <v>55</v>
      </c>
      <c r="L1552" s="383" t="s">
        <v>259</v>
      </c>
      <c r="M1552" s="48"/>
      <c r="N1552" s="48"/>
      <c r="O1552" s="48"/>
      <c r="P1552" s="48"/>
      <c r="Q1552" s="48"/>
      <c r="R1552" s="48"/>
      <c r="S1552" s="48"/>
    </row>
    <row r="1553" spans="1:19" ht="18" customHeight="1">
      <c r="A1553" s="48"/>
      <c r="B1553" s="453" t="s">
        <v>187</v>
      </c>
      <c r="C1553" s="454"/>
      <c r="D1553" s="454"/>
      <c r="E1553" s="455"/>
      <c r="F1553" s="389">
        <f>SUM(F1543:F1552)</f>
        <v>98432.45</v>
      </c>
      <c r="G1553" s="314"/>
      <c r="H1553" s="314"/>
      <c r="I1553" s="314"/>
      <c r="J1553" s="314"/>
      <c r="K1553" s="127"/>
      <c r="L1553" s="48"/>
      <c r="M1553" s="48"/>
      <c r="N1553" s="48"/>
      <c r="O1553" s="48"/>
      <c r="P1553" s="48"/>
      <c r="Q1553" s="48"/>
      <c r="R1553" s="48"/>
      <c r="S1553" s="48"/>
    </row>
    <row r="1554" spans="2:20" s="48" customFormat="1" ht="12.75">
      <c r="B1554" s="37"/>
      <c r="C1554" s="38"/>
      <c r="D1554" s="314"/>
      <c r="E1554" s="314"/>
      <c r="F1554" s="314"/>
      <c r="G1554" s="314"/>
      <c r="H1554" s="314"/>
      <c r="I1554" s="314"/>
      <c r="J1554" s="314"/>
      <c r="K1554" s="127"/>
      <c r="T1554" s="382"/>
    </row>
    <row r="1555" spans="2:20" s="48" customFormat="1" ht="28.5" customHeight="1">
      <c r="B1555" s="390" t="s">
        <v>754</v>
      </c>
      <c r="C1555" s="397" t="s">
        <v>723</v>
      </c>
      <c r="D1555" s="398" t="s">
        <v>736</v>
      </c>
      <c r="E1555" s="314"/>
      <c r="F1555" s="314"/>
      <c r="G1555" s="314"/>
      <c r="H1555" s="314"/>
      <c r="I1555" s="314"/>
      <c r="J1555" s="314"/>
      <c r="K1555" s="127"/>
      <c r="T1555" s="382"/>
    </row>
    <row r="1556" spans="2:20" s="48" customFormat="1" ht="18" customHeight="1">
      <c r="B1556" s="409" t="s">
        <v>765</v>
      </c>
      <c r="C1556" s="43"/>
      <c r="D1556" s="137"/>
      <c r="E1556" s="314"/>
      <c r="F1556" s="314"/>
      <c r="G1556" s="314"/>
      <c r="H1556" s="314"/>
      <c r="I1556" s="314"/>
      <c r="J1556" s="314"/>
      <c r="K1556" s="127"/>
      <c r="S1556" s="1"/>
      <c r="T1556" s="382"/>
    </row>
    <row r="1557" spans="2:20" s="48" customFormat="1" ht="18.75" customHeight="1">
      <c r="B1557" s="60" t="s">
        <v>755</v>
      </c>
      <c r="C1557" s="25">
        <v>100</v>
      </c>
      <c r="D1557" s="45">
        <v>27861344.51</v>
      </c>
      <c r="E1557" s="314"/>
      <c r="F1557" s="314"/>
      <c r="G1557" s="314"/>
      <c r="H1557" s="314"/>
      <c r="I1557" s="314"/>
      <c r="J1557" s="314"/>
      <c r="K1557" s="127">
        <v>700</v>
      </c>
      <c r="L1557" s="383" t="s">
        <v>259</v>
      </c>
      <c r="S1557" s="1"/>
      <c r="T1557" s="382"/>
    </row>
    <row r="1558" spans="1:18" ht="18.75" customHeight="1">
      <c r="A1558" s="48"/>
      <c r="B1558" s="395" t="s">
        <v>756</v>
      </c>
      <c r="C1558" s="33">
        <v>100</v>
      </c>
      <c r="D1558" s="35">
        <f>5105765.54+182.85</f>
        <v>5105948.39</v>
      </c>
      <c r="E1558" s="314"/>
      <c r="F1558" s="314"/>
      <c r="G1558" s="314"/>
      <c r="H1558" s="314"/>
      <c r="I1558" s="314"/>
      <c r="J1558" s="314"/>
      <c r="K1558" s="127">
        <v>800</v>
      </c>
      <c r="L1558" s="383" t="s">
        <v>259</v>
      </c>
      <c r="M1558" s="48"/>
      <c r="N1558" s="48"/>
      <c r="O1558" s="48"/>
      <c r="P1558" s="48"/>
      <c r="Q1558" s="48"/>
      <c r="R1558" s="48"/>
    </row>
    <row r="1559" spans="2:11" ht="12.75">
      <c r="B1559" s="37"/>
      <c r="C1559" s="38"/>
      <c r="D1559" s="39"/>
      <c r="E1559" s="39"/>
      <c r="F1559" s="39"/>
      <c r="G1559" s="39"/>
      <c r="H1559" s="39"/>
      <c r="I1559" s="39"/>
      <c r="J1559" s="410"/>
      <c r="K1559" s="88"/>
    </row>
    <row r="1560" spans="2:11" ht="12.75">
      <c r="B1560" s="37" t="s">
        <v>189</v>
      </c>
      <c r="C1560" s="38"/>
      <c r="D1560" s="39"/>
      <c r="E1560" s="39"/>
      <c r="F1560" s="39"/>
      <c r="G1560" s="39"/>
      <c r="H1560" s="39"/>
      <c r="I1560" s="39"/>
      <c r="J1560" s="410"/>
      <c r="K1560" s="88"/>
    </row>
    <row r="1561" spans="2:11" ht="12.75">
      <c r="B1561" s="37"/>
      <c r="C1561" s="38"/>
      <c r="D1561" s="39"/>
      <c r="E1561" s="39"/>
      <c r="F1561" s="39"/>
      <c r="G1561" s="39"/>
      <c r="H1561" s="39"/>
      <c r="I1561" s="39"/>
      <c r="J1561" s="410"/>
      <c r="K1561" s="88"/>
    </row>
    <row r="1562" spans="2:11" ht="12.75">
      <c r="B1562" s="37"/>
      <c r="C1562" s="38"/>
      <c r="D1562" s="39"/>
      <c r="E1562" s="39"/>
      <c r="F1562" s="39"/>
      <c r="G1562" s="39"/>
      <c r="H1562" s="39"/>
      <c r="I1562" s="39"/>
      <c r="J1562" s="410"/>
      <c r="K1562" s="88"/>
    </row>
    <row r="1563" spans="1:11" ht="12.75">
      <c r="A1563" s="88" t="s">
        <v>757</v>
      </c>
      <c r="B1563" s="2" t="str">
        <f>$B$1</f>
        <v>DISTRICT SCHOOL BOARD OF OKEECHOBEE COUNTY</v>
      </c>
      <c r="F1563" s="273"/>
      <c r="H1563" s="51"/>
      <c r="I1563" s="51"/>
      <c r="J1563" s="14"/>
      <c r="K1563" s="8" t="s">
        <v>758</v>
      </c>
    </row>
    <row r="1564" spans="2:11" ht="12.75">
      <c r="B1564" s="2" t="s">
        <v>759</v>
      </c>
      <c r="D1564" s="411"/>
      <c r="F1564" s="273"/>
      <c r="J1564" s="16"/>
      <c r="K1564" s="92" t="s">
        <v>760</v>
      </c>
    </row>
    <row r="1565" spans="2:11" ht="12.75">
      <c r="B1565" s="52" t="str">
        <f>B4</f>
        <v>For the Fiscal Year Ended June 30, 2022</v>
      </c>
      <c r="C1565" s="38"/>
      <c r="D1565" s="39"/>
      <c r="E1565" s="39"/>
      <c r="F1565" s="39"/>
      <c r="G1565" s="39"/>
      <c r="H1565" s="39"/>
      <c r="I1565" s="39"/>
      <c r="J1565" s="410"/>
      <c r="K1565" s="16" t="s">
        <v>761</v>
      </c>
    </row>
    <row r="1566" spans="2:12" ht="14.25" customHeight="1">
      <c r="B1566" s="429" t="s">
        <v>762</v>
      </c>
      <c r="C1566" s="448" t="s">
        <v>735</v>
      </c>
      <c r="D1566" s="53">
        <v>100</v>
      </c>
      <c r="E1566" s="53">
        <v>200</v>
      </c>
      <c r="F1566" s="53">
        <v>300</v>
      </c>
      <c r="G1566" s="53">
        <v>400</v>
      </c>
      <c r="H1566" s="53">
        <v>500</v>
      </c>
      <c r="I1566" s="53">
        <v>600</v>
      </c>
      <c r="J1566" s="53">
        <v>700</v>
      </c>
      <c r="K1566" s="53"/>
      <c r="L1566" s="50"/>
    </row>
    <row r="1567" spans="2:12" ht="25.5">
      <c r="B1567" s="447"/>
      <c r="C1567" s="449"/>
      <c r="D1567" s="200" t="s">
        <v>155</v>
      </c>
      <c r="E1567" s="200" t="s">
        <v>156</v>
      </c>
      <c r="F1567" s="200" t="s">
        <v>157</v>
      </c>
      <c r="G1567" s="200" t="s">
        <v>158</v>
      </c>
      <c r="H1567" s="200" t="s">
        <v>159</v>
      </c>
      <c r="I1567" s="200" t="s">
        <v>160</v>
      </c>
      <c r="J1567" s="200" t="s">
        <v>161</v>
      </c>
      <c r="K1567" s="200" t="s">
        <v>154</v>
      </c>
      <c r="L1567" s="50"/>
    </row>
    <row r="1568" spans="2:12" ht="14.25" customHeight="1">
      <c r="B1568" s="82" t="s">
        <v>162</v>
      </c>
      <c r="C1568" s="57"/>
      <c r="D1568" s="58"/>
      <c r="E1568" s="58"/>
      <c r="F1568" s="58"/>
      <c r="G1568" s="58"/>
      <c r="H1568" s="58"/>
      <c r="I1568" s="58"/>
      <c r="J1568" s="58"/>
      <c r="K1568" s="58"/>
      <c r="L1568" s="50"/>
    </row>
    <row r="1569" spans="2:12" ht="18.75" customHeight="1">
      <c r="B1569" s="60" t="s">
        <v>712</v>
      </c>
      <c r="C1569" s="25">
        <v>5500</v>
      </c>
      <c r="D1569" s="26">
        <v>160785.66</v>
      </c>
      <c r="E1569" s="26">
        <v>83805.81</v>
      </c>
      <c r="F1569" s="26"/>
      <c r="G1569" s="26"/>
      <c r="H1569" s="26"/>
      <c r="I1569" s="26"/>
      <c r="J1569" s="26">
        <v>3713.17</v>
      </c>
      <c r="K1569" s="59">
        <f aca="true" t="shared" si="88" ref="K1569:K1586">ROUND(SUM(D1569:J1569),2)</f>
        <v>248304.64</v>
      </c>
      <c r="L1569" s="50"/>
    </row>
    <row r="1570" spans="2:12" ht="18.75" customHeight="1">
      <c r="B1570" s="60" t="s">
        <v>164</v>
      </c>
      <c r="C1570" s="25">
        <v>6100</v>
      </c>
      <c r="D1570" s="26"/>
      <c r="E1570" s="26"/>
      <c r="F1570" s="26"/>
      <c r="G1570" s="26"/>
      <c r="H1570" s="26"/>
      <c r="I1570" s="26"/>
      <c r="J1570" s="26"/>
      <c r="K1570" s="59">
        <f t="shared" si="88"/>
        <v>0</v>
      </c>
      <c r="L1570" s="50"/>
    </row>
    <row r="1571" spans="2:12" ht="18.75" customHeight="1">
      <c r="B1571" s="60" t="s">
        <v>165</v>
      </c>
      <c r="C1571" s="25">
        <v>6200</v>
      </c>
      <c r="D1571" s="26"/>
      <c r="E1571" s="26"/>
      <c r="F1571" s="26"/>
      <c r="G1571" s="26"/>
      <c r="H1571" s="26"/>
      <c r="I1571" s="26"/>
      <c r="J1571" s="26"/>
      <c r="K1571" s="59">
        <f t="shared" si="88"/>
        <v>0</v>
      </c>
      <c r="L1571" s="50"/>
    </row>
    <row r="1572" spans="2:12" ht="18.75" customHeight="1">
      <c r="B1572" s="60" t="s">
        <v>166</v>
      </c>
      <c r="C1572" s="25">
        <v>6300</v>
      </c>
      <c r="D1572" s="26"/>
      <c r="E1572" s="26"/>
      <c r="F1572" s="26"/>
      <c r="G1572" s="26"/>
      <c r="H1572" s="26"/>
      <c r="I1572" s="26"/>
      <c r="J1572" s="26"/>
      <c r="K1572" s="59">
        <f t="shared" si="88"/>
        <v>0</v>
      </c>
      <c r="L1572" s="50"/>
    </row>
    <row r="1573" spans="2:12" ht="18.75" customHeight="1">
      <c r="B1573" s="60" t="s">
        <v>167</v>
      </c>
      <c r="C1573" s="25">
        <v>6400</v>
      </c>
      <c r="D1573" s="26">
        <v>15323.72</v>
      </c>
      <c r="E1573" s="26">
        <v>5146.72</v>
      </c>
      <c r="F1573" s="26"/>
      <c r="G1573" s="26"/>
      <c r="H1573" s="26"/>
      <c r="I1573" s="26"/>
      <c r="J1573" s="26"/>
      <c r="K1573" s="59">
        <f t="shared" si="88"/>
        <v>20470.44</v>
      </c>
      <c r="L1573" s="50"/>
    </row>
    <row r="1574" spans="2:12" ht="18.75" customHeight="1">
      <c r="B1574" s="172" t="s">
        <v>168</v>
      </c>
      <c r="C1574" s="25">
        <v>6500</v>
      </c>
      <c r="D1574" s="26"/>
      <c r="E1574" s="26"/>
      <c r="F1574" s="26"/>
      <c r="G1574" s="26"/>
      <c r="H1574" s="26"/>
      <c r="I1574" s="26"/>
      <c r="J1574" s="26"/>
      <c r="K1574" s="59">
        <f t="shared" si="88"/>
        <v>0</v>
      </c>
      <c r="L1574" s="50"/>
    </row>
    <row r="1575" spans="2:12" ht="18.75" customHeight="1">
      <c r="B1575" s="60" t="s">
        <v>169</v>
      </c>
      <c r="C1575" s="25">
        <v>7100</v>
      </c>
      <c r="D1575" s="26"/>
      <c r="E1575" s="26"/>
      <c r="F1575" s="26"/>
      <c r="G1575" s="26"/>
      <c r="H1575" s="26"/>
      <c r="I1575" s="26"/>
      <c r="J1575" s="26"/>
      <c r="K1575" s="59">
        <f t="shared" si="88"/>
        <v>0</v>
      </c>
      <c r="L1575" s="50"/>
    </row>
    <row r="1576" spans="2:12" ht="18.75" customHeight="1">
      <c r="B1576" s="60" t="s">
        <v>170</v>
      </c>
      <c r="C1576" s="25">
        <v>7200</v>
      </c>
      <c r="D1576" s="26"/>
      <c r="E1576" s="26"/>
      <c r="F1576" s="26"/>
      <c r="G1576" s="26"/>
      <c r="H1576" s="26"/>
      <c r="I1576" s="26"/>
      <c r="J1576" s="26"/>
      <c r="K1576" s="59">
        <f t="shared" si="88"/>
        <v>0</v>
      </c>
      <c r="L1576" s="50"/>
    </row>
    <row r="1577" spans="2:12" ht="18.75" customHeight="1">
      <c r="B1577" s="60" t="s">
        <v>171</v>
      </c>
      <c r="C1577" s="25">
        <v>7300</v>
      </c>
      <c r="D1577" s="26"/>
      <c r="E1577" s="26"/>
      <c r="F1577" s="26"/>
      <c r="G1577" s="26"/>
      <c r="H1577" s="26"/>
      <c r="I1577" s="26"/>
      <c r="J1577" s="26"/>
      <c r="K1577" s="59">
        <f t="shared" si="88"/>
        <v>0</v>
      </c>
      <c r="L1577" s="50"/>
    </row>
    <row r="1578" spans="2:12" ht="18.75" customHeight="1">
      <c r="B1578" s="60" t="s">
        <v>172</v>
      </c>
      <c r="C1578" s="25">
        <v>7410</v>
      </c>
      <c r="D1578" s="26"/>
      <c r="E1578" s="26"/>
      <c r="F1578" s="26"/>
      <c r="G1578" s="26"/>
      <c r="H1578" s="26"/>
      <c r="I1578" s="26"/>
      <c r="J1578" s="26"/>
      <c r="K1578" s="59">
        <f t="shared" si="88"/>
        <v>0</v>
      </c>
      <c r="L1578" s="50"/>
    </row>
    <row r="1579" spans="2:12" ht="18.75" customHeight="1">
      <c r="B1579" s="60" t="s">
        <v>173</v>
      </c>
      <c r="C1579" s="25">
        <v>7500</v>
      </c>
      <c r="D1579" s="26"/>
      <c r="E1579" s="26"/>
      <c r="F1579" s="26"/>
      <c r="G1579" s="26"/>
      <c r="H1579" s="26"/>
      <c r="I1579" s="26"/>
      <c r="J1579" s="26"/>
      <c r="K1579" s="59">
        <f t="shared" si="88"/>
        <v>0</v>
      </c>
      <c r="L1579" s="50"/>
    </row>
    <row r="1580" spans="2:12" ht="18.75" customHeight="1">
      <c r="B1580" s="60" t="s">
        <v>174</v>
      </c>
      <c r="C1580" s="25">
        <v>7600</v>
      </c>
      <c r="D1580" s="26"/>
      <c r="E1580" s="26"/>
      <c r="F1580" s="26"/>
      <c r="G1580" s="26"/>
      <c r="H1580" s="26"/>
      <c r="I1580" s="26"/>
      <c r="J1580" s="26"/>
      <c r="K1580" s="59">
        <f t="shared" si="88"/>
        <v>0</v>
      </c>
      <c r="L1580" s="50"/>
    </row>
    <row r="1581" spans="2:12" ht="18.75" customHeight="1">
      <c r="B1581" s="60" t="s">
        <v>175</v>
      </c>
      <c r="C1581" s="25">
        <v>7700</v>
      </c>
      <c r="D1581" s="26"/>
      <c r="E1581" s="26"/>
      <c r="F1581" s="26"/>
      <c r="G1581" s="26"/>
      <c r="H1581" s="26"/>
      <c r="I1581" s="26"/>
      <c r="J1581" s="26"/>
      <c r="K1581" s="59">
        <f t="shared" si="88"/>
        <v>0</v>
      </c>
      <c r="L1581" s="50"/>
    </row>
    <row r="1582" spans="2:12" ht="18.75" customHeight="1">
      <c r="B1582" s="60" t="s">
        <v>176</v>
      </c>
      <c r="C1582" s="25">
        <v>7800</v>
      </c>
      <c r="D1582" s="26"/>
      <c r="E1582" s="26"/>
      <c r="F1582" s="26"/>
      <c r="G1582" s="26"/>
      <c r="H1582" s="26"/>
      <c r="I1582" s="26"/>
      <c r="J1582" s="26"/>
      <c r="K1582" s="59">
        <f t="shared" si="88"/>
        <v>0</v>
      </c>
      <c r="L1582" s="50"/>
    </row>
    <row r="1583" spans="2:12" ht="18.75" customHeight="1">
      <c r="B1583" s="60" t="s">
        <v>177</v>
      </c>
      <c r="C1583" s="25">
        <v>7900</v>
      </c>
      <c r="D1583" s="26"/>
      <c r="E1583" s="26"/>
      <c r="F1583" s="26"/>
      <c r="G1583" s="26"/>
      <c r="H1583" s="26"/>
      <c r="I1583" s="26"/>
      <c r="J1583" s="26"/>
      <c r="K1583" s="59">
        <f t="shared" si="88"/>
        <v>0</v>
      </c>
      <c r="L1583" s="50"/>
    </row>
    <row r="1584" spans="2:12" ht="18.75" customHeight="1">
      <c r="B1584" s="60" t="s">
        <v>178</v>
      </c>
      <c r="C1584" s="25">
        <v>8100</v>
      </c>
      <c r="D1584" s="26"/>
      <c r="E1584" s="26"/>
      <c r="F1584" s="26"/>
      <c r="G1584" s="26"/>
      <c r="H1584" s="26"/>
      <c r="I1584" s="26"/>
      <c r="J1584" s="26"/>
      <c r="K1584" s="59">
        <f t="shared" si="88"/>
        <v>0</v>
      </c>
      <c r="L1584" s="50"/>
    </row>
    <row r="1585" spans="2:12" ht="18.75" customHeight="1">
      <c r="B1585" s="60" t="s">
        <v>179</v>
      </c>
      <c r="C1585" s="25">
        <v>8200</v>
      </c>
      <c r="D1585" s="26"/>
      <c r="E1585" s="26"/>
      <c r="F1585" s="26"/>
      <c r="G1585" s="26"/>
      <c r="H1585" s="26"/>
      <c r="I1585" s="26"/>
      <c r="J1585" s="26"/>
      <c r="K1585" s="59">
        <f t="shared" si="88"/>
        <v>0</v>
      </c>
      <c r="L1585" s="50"/>
    </row>
    <row r="1586" spans="2:12" ht="18.75" customHeight="1">
      <c r="B1586" s="60" t="s">
        <v>180</v>
      </c>
      <c r="C1586" s="25">
        <v>9100</v>
      </c>
      <c r="D1586" s="26"/>
      <c r="E1586" s="26"/>
      <c r="F1586" s="26"/>
      <c r="G1586" s="26"/>
      <c r="H1586" s="26"/>
      <c r="I1586" s="26"/>
      <c r="J1586" s="26"/>
      <c r="K1586" s="59">
        <f t="shared" si="88"/>
        <v>0</v>
      </c>
      <c r="L1586" s="50"/>
    </row>
    <row r="1587" spans="2:12" ht="14.25" customHeight="1">
      <c r="B1587" s="61" t="s">
        <v>181</v>
      </c>
      <c r="C1587" s="29"/>
      <c r="D1587" s="62"/>
      <c r="E1587" s="62"/>
      <c r="F1587" s="62"/>
      <c r="G1587" s="62"/>
      <c r="H1587" s="62"/>
      <c r="I1587" s="30"/>
      <c r="J1587" s="62"/>
      <c r="K1587" s="63"/>
      <c r="L1587" s="50"/>
    </row>
    <row r="1588" spans="2:12" ht="18.75" customHeight="1">
      <c r="B1588" s="60" t="s">
        <v>182</v>
      </c>
      <c r="C1588" s="25">
        <v>7420</v>
      </c>
      <c r="D1588" s="64"/>
      <c r="E1588" s="64"/>
      <c r="F1588" s="64"/>
      <c r="G1588" s="64"/>
      <c r="H1588" s="64"/>
      <c r="I1588" s="26"/>
      <c r="J1588" s="64"/>
      <c r="K1588" s="59">
        <f>ROUND(I1588,2)</f>
        <v>0</v>
      </c>
      <c r="L1588" s="50"/>
    </row>
    <row r="1589" spans="2:12" ht="18.75" customHeight="1">
      <c r="B1589" s="60" t="s">
        <v>183</v>
      </c>
      <c r="C1589" s="25">
        <v>9300</v>
      </c>
      <c r="D1589" s="64"/>
      <c r="E1589" s="64"/>
      <c r="F1589" s="64"/>
      <c r="G1589" s="64"/>
      <c r="H1589" s="64"/>
      <c r="I1589" s="26"/>
      <c r="J1589" s="64"/>
      <c r="K1589" s="59">
        <f>ROUND(I1589,2)</f>
        <v>0</v>
      </c>
      <c r="L1589" s="50"/>
    </row>
    <row r="1590" spans="2:12" ht="14.25" customHeight="1">
      <c r="B1590" s="61" t="s">
        <v>184</v>
      </c>
      <c r="C1590" s="29"/>
      <c r="D1590" s="62"/>
      <c r="E1590" s="62"/>
      <c r="F1590" s="62"/>
      <c r="G1590" s="62"/>
      <c r="H1590" s="62"/>
      <c r="I1590" s="62"/>
      <c r="J1590" s="30"/>
      <c r="K1590" s="63"/>
      <c r="L1590" s="50"/>
    </row>
    <row r="1591" spans="2:12" ht="18.75" customHeight="1">
      <c r="B1591" s="60" t="s">
        <v>185</v>
      </c>
      <c r="C1591" s="25">
        <v>710</v>
      </c>
      <c r="D1591" s="64"/>
      <c r="E1591" s="64"/>
      <c r="F1591" s="64"/>
      <c r="G1591" s="64"/>
      <c r="H1591" s="64"/>
      <c r="I1591" s="64"/>
      <c r="J1591" s="26"/>
      <c r="K1591" s="59">
        <f>ROUND(J1591,2)</f>
        <v>0</v>
      </c>
      <c r="L1591" s="50"/>
    </row>
    <row r="1592" spans="2:12" ht="18.75" customHeight="1">
      <c r="B1592" s="60" t="s">
        <v>186</v>
      </c>
      <c r="C1592" s="25">
        <v>720</v>
      </c>
      <c r="D1592" s="64"/>
      <c r="E1592" s="64"/>
      <c r="F1592" s="64"/>
      <c r="G1592" s="64"/>
      <c r="H1592" s="64"/>
      <c r="I1592" s="64"/>
      <c r="J1592" s="26"/>
      <c r="K1592" s="59">
        <f>ROUND(J1592,2)</f>
        <v>0</v>
      </c>
      <c r="L1592" s="50"/>
    </row>
    <row r="1593" spans="2:12" ht="18.75" customHeight="1">
      <c r="B1593" s="65" t="s">
        <v>187</v>
      </c>
      <c r="C1593" s="27"/>
      <c r="D1593" s="28">
        <f>ROUND(SUM(D1569:D1586),2)</f>
        <v>176109.38</v>
      </c>
      <c r="E1593" s="66">
        <f>ROUND(SUM(E1569:E1586),2)</f>
        <v>88952.53</v>
      </c>
      <c r="F1593" s="66">
        <f>ROUND(SUM(F1569:F1586),2)</f>
        <v>0</v>
      </c>
      <c r="G1593" s="66">
        <f>ROUND(SUM(G1569:G1586),2)</f>
        <v>0</v>
      </c>
      <c r="H1593" s="66">
        <f>ROUND(SUM(H1569:H1586),2)</f>
        <v>0</v>
      </c>
      <c r="I1593" s="66">
        <f>ROUND(SUM(I1569:I1586)+SUM(I1588:I1589),2)</f>
        <v>0</v>
      </c>
      <c r="J1593" s="66">
        <f>ROUND(SUM(J1569:J1586)+SUM(J1591:J1592),2)</f>
        <v>3713.17</v>
      </c>
      <c r="K1593" s="66">
        <f>ROUND(SUM(D1593:J1593),2)</f>
        <v>268775.08</v>
      </c>
      <c r="L1593" s="50"/>
    </row>
    <row r="1594" ht="12.75"/>
    <row r="1595" spans="1:2" ht="15.75">
      <c r="A1595" s="412"/>
      <c r="B1595" s="1" t="s">
        <v>763</v>
      </c>
    </row>
    <row r="1596" ht="12.75"/>
    <row r="1597" ht="12.75">
      <c r="B1597" s="37" t="s">
        <v>189</v>
      </c>
    </row>
    <row r="1598" spans="2:12" ht="12.75">
      <c r="B1598" s="413"/>
      <c r="C1598" s="38"/>
      <c r="D1598" s="39"/>
      <c r="E1598" s="39"/>
      <c r="F1598" s="39"/>
      <c r="G1598" s="39"/>
      <c r="H1598" s="39"/>
      <c r="I1598" s="39"/>
      <c r="J1598" s="39"/>
      <c r="K1598" s="410"/>
      <c r="L1598" s="88"/>
    </row>
    <row r="1599" spans="1:5" ht="12.75">
      <c r="A1599" s="50" t="s">
        <v>764</v>
      </c>
      <c r="B1599" s="50"/>
      <c r="C1599" s="50"/>
      <c r="D1599" s="50"/>
      <c r="E1599" s="50"/>
    </row>
  </sheetData>
  <sheetProtection sheet="1"/>
  <mergeCells count="80">
    <mergeCell ref="B1566:B1567"/>
    <mergeCell ref="C1566:C1567"/>
    <mergeCell ref="B1550:E1550"/>
    <mergeCell ref="C1460:C1461"/>
    <mergeCell ref="C1481:C1482"/>
    <mergeCell ref="B1543:E1543"/>
    <mergeCell ref="B1551:E1551"/>
    <mergeCell ref="B1552:E1552"/>
    <mergeCell ref="B1553:E1553"/>
    <mergeCell ref="B1545:E1545"/>
    <mergeCell ref="B1546:E1546"/>
    <mergeCell ref="B1547:E1547"/>
    <mergeCell ref="B1548:E1548"/>
    <mergeCell ref="B1549:E1549"/>
    <mergeCell ref="B1411:B1412"/>
    <mergeCell ref="C1411:C1412"/>
    <mergeCell ref="B1435:H1435"/>
    <mergeCell ref="C1443:C1444"/>
    <mergeCell ref="C1453:C1454"/>
    <mergeCell ref="H1411:H1412"/>
    <mergeCell ref="B1428:B1429"/>
    <mergeCell ref="C1428:C1429"/>
    <mergeCell ref="H1428:H1429"/>
    <mergeCell ref="C1399:C1400"/>
    <mergeCell ref="B1210:B1211"/>
    <mergeCell ref="C1210:C1211"/>
    <mergeCell ref="C1340:C1341"/>
    <mergeCell ref="C1369:C1370"/>
    <mergeCell ref="K1210:K1211"/>
    <mergeCell ref="B1273:B1274"/>
    <mergeCell ref="C1273:C1274"/>
    <mergeCell ref="E1273:E1274"/>
    <mergeCell ref="F1273:F1274"/>
    <mergeCell ref="B1303:B1304"/>
    <mergeCell ref="C1303:C1304"/>
    <mergeCell ref="F1303:F1304"/>
    <mergeCell ref="B1083:B1084"/>
    <mergeCell ref="C1083:C1084"/>
    <mergeCell ref="K1083:K1084"/>
    <mergeCell ref="B1148:B1149"/>
    <mergeCell ref="C1148:C1149"/>
    <mergeCell ref="K1148:K1149"/>
    <mergeCell ref="B968:B969"/>
    <mergeCell ref="C968:C969"/>
    <mergeCell ref="N968:N969"/>
    <mergeCell ref="B1028:B1029"/>
    <mergeCell ref="C1028:C1029"/>
    <mergeCell ref="N1028:N1029"/>
    <mergeCell ref="B816:B817"/>
    <mergeCell ref="C816:C817"/>
    <mergeCell ref="K816:K817"/>
    <mergeCell ref="B880:B881"/>
    <mergeCell ref="C880:C881"/>
    <mergeCell ref="K880:K881"/>
    <mergeCell ref="B669:B670"/>
    <mergeCell ref="C669:C670"/>
    <mergeCell ref="K669:K670"/>
    <mergeCell ref="B735:B736"/>
    <mergeCell ref="C735:C736"/>
    <mergeCell ref="K735:K736"/>
    <mergeCell ref="B537:B538"/>
    <mergeCell ref="C537:C538"/>
    <mergeCell ref="K537:K538"/>
    <mergeCell ref="B603:B604"/>
    <mergeCell ref="C603:C604"/>
    <mergeCell ref="K603:K604"/>
    <mergeCell ref="B85:B86"/>
    <mergeCell ref="C85:C86"/>
    <mergeCell ref="K85:K86"/>
    <mergeCell ref="B313:B314"/>
    <mergeCell ref="C313:C314"/>
    <mergeCell ref="K313:K314"/>
    <mergeCell ref="J382:J383"/>
    <mergeCell ref="B405:B406"/>
    <mergeCell ref="C405:C406"/>
    <mergeCell ref="K405:K406"/>
    <mergeCell ref="B471:B472"/>
    <mergeCell ref="C471:C472"/>
    <mergeCell ref="K471:K472"/>
    <mergeCell ref="B382:B383"/>
  </mergeCells>
  <dataValidations count="22">
    <dataValidation type="decimal" operator="greaterThanOrEqual" allowBlank="1" showInputMessage="1" showErrorMessage="1" promptTitle="Flexible Spending" prompt="Do not enter amounts in this table unless the district used categorical funding flexible spending as indicated on Page 24, Exhibit K-13, Schedule of Categorical Programs." sqref="D1500:G1500 D1513:G1513">
      <formula1>0</formula1>
    </dataValidation>
    <dataValidation type="decimal" operator="greaterThanOrEqual" allowBlank="1" showErrorMessage="1" promptTitle="Flexible Spending" prompt="Do not enter amounts in this table unless the district used categorical funding flexible spending as indicated on Page 21, Exhibit K-13, Schedule of Categorical Programs." sqref="H1500:H1507">
      <formula1>0</formula1>
    </dataValidation>
    <dataValidation type="decimal" operator="greaterThanOrEqual" allowBlank="1" showInputMessage="1" showErrorMessage="1" errorTitle="Value Error" error="Value in this cell must be positive." sqref="E1342:E1356">
      <formula1>0</formula1>
    </dataValidation>
    <dataValidation type="list" allowBlank="1" showInputMessage="1" showErrorMessage="1" sqref="G1">
      <formula1>$S$1:$S$69</formula1>
    </dataValidation>
    <dataValidation type="decimal" operator="greaterThanOrEqual" allowBlank="1" showInputMessage="1" showErrorMessage="1" promptTitle="County Tax" prompt="Enter tax shared from the county through an interlocal agreement under s. 212.055, F.S., to distinguish taxing authority other than the district school board." errorTitle="Negative Revenue" error="Based on the current resources method of accounting, revenue cannot be negative except for change in value of investments." sqref="D893:J893 D987:M987">
      <formula1>0</formula1>
    </dataValidation>
    <dataValidation type="decimal" operator="greaterThanOrEqual" allowBlank="1" showInputMessage="1" showErrorMessage="1" promptTitle="School District Tax" prompt="Enter tax levied by the district school board under s. 212.055(6), F.S., to distinguish taxing authority from the county." errorTitle="Negative Revenue" error="Based on the current resources method of accounting, revenue cannot be negative except for change in value of investments." sqref="D894:J894 D988:M988">
      <formula1>0</formula1>
    </dataValidation>
    <dataValidation type="decimal" operator="greaterThanOrEqual" allowBlank="1" showInputMessage="1" showErrorMessage="1" promptTitle="School District Tax" prompt="Enter only tax levied by the district school board under s. 212.055(6), F.S., to distinguish taxing authority from the county." sqref="D894:J894 D988:M988">
      <formula1>0</formula1>
    </dataValidation>
    <dataValidation type="list" allowBlank="1" showInputMessage="1" showErrorMessage="1" sqref="G2">
      <formula1>$T$1:$T$9</formula1>
    </dataValidation>
    <dataValidation type="decimal" operator="greaterThanOrEqual" allowBlank="1" showInputMessage="1" showErrorMessage="1" errorTitle="Negative Expenditure" error="Based on the current resources method of accounting, an expenditure cannot be negative." sqref="D88:J105 I107:I108 J110:J111 D211:D218 D316:J333 I335:I336 D819:J836 I838:I839 D909:J912 J1107:J1108 D1015:M1018 D1086:J1102 I1104:I1105 I625:I626 D986:I986 L986:M986 D408:J425 I427:I428 D474:J491 I493:I494 D540:J557 I559:I560 D606:J623 D1003:M1013 I691:I692 D672:J689 I757:I758 D738:J755 D997:K997 M997">
      <formula1>0</formula1>
    </dataValidation>
    <dataValidation type="decimal" operator="greaterThanOrEqual" allowBlank="1" showInputMessage="1" showErrorMessage="1" errorTitle="Gain on Investments" error="Record only the proceeds of sale of investments. If sold at a loss, first record the decrease in fair value in account 3433 then report the sale proceeds in account 3432." sqref="D48 D188 D297 D993:M993 D810 D896:J896">
      <formula1>0</formula1>
    </dataValidation>
    <dataValidation type="decimal" operator="greaterThanOrEqual" allowBlank="1" showInputMessage="1" showErrorMessage="1" errorTitle="Negative Revenue" error="Based on the current resources method of accounting, revenue cannot be negative except for change in value of investments." sqref="D12:D15 D41:D47 D51:D66 D168:D178 D181:D184 D187 D190:D198 D266:D270 D293 D296 D299:D303 D30:D33 D1078:D1080 D803:D804 D809 D812:D813 D883:J884 D886:J886 D888:J889 D895:J898 D901:J904 D971:M972 D974:M974 D35:D38 D7:D9 D273:D289 D976:M983 D18:D28 D388:I392 D892:J892 D989:M992 J986:K986 D68:D75 D385:F385 D395:I395 D998:K998 D995:K996 L995:L998 M995:M996 M998">
      <formula1>0</formula1>
    </dataValidation>
    <dataValidation type="decimal" operator="greaterThanOrEqual" allowBlank="1" showInputMessage="1" showErrorMessage="1" errorTitle="Negative Amount" error="Based on the current resources method of accounting, expenditures are positive amounts." sqref="D89:D105 E88:J105">
      <formula1>0</formula1>
    </dataValidation>
    <dataValidation type="decimal" operator="greaterThanOrEqual" allowBlank="1" showInputMessage="1" showErrorMessage="1" promptTitle="Additions and Deductions" prompt="Please be sure to enter total additions and total deductions instead of entering the net change as either an addition or deduction. These amounts are used in federal reporting." sqref="E1275:F1281 E1284:F1289">
      <formula1>0</formula1>
    </dataValidation>
    <dataValidation type="decimal" operator="greaterThanOrEqual" allowBlank="1" showErrorMessage="1" sqref="I1500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assets if the district has business-like activities to report. The amount entered should equal the sum of portions due within one year and due after one year." sqref="E1307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assets. The amount entered should equal the sum of portions due within one year and due after one year." sqref="D1307">
      <formula1>0</formula1>
    </dataValidation>
    <dataValidation type="decimal" operator="lessThanOrEqual" allowBlank="1" showInputMessage="1" showErrorMessage="1" promptTitle="Negative Fund Balance" prompt="Only the negative residual of special purpose funds should be classified as unassigned. All assigned fund balances should be eliminated before reporting a negative unassigned fund balance." errorTitle="Unassigned Fund Balance" error="Only the negative residual of special purpose funds should be classified as unassigned. Please reclassify this positive fund balance as assigned." sqref="D1139 D252 D370 D871 D959:J959 D1068:M1068 D462 D528 D594 D660 D726 D792">
      <formula1>0</formula1>
    </dataValidation>
    <dataValidation type="decimal" operator="lessThanOrEqual" allowBlank="1" showInputMessage="1" showErrorMessage="1" errorTitle="Value Error" error="Value in this cell must be negative." sqref="D1051:M1057 D135:D140 D235:D241 D1035:M1035 D1032:M1032 D854:D860 D353:D359 D918:J918 D926:J927 D930:J931 D942:J948 D921:J921 D1191:J1197 D1175:J1177 D1123:D1128 D1253:J1259 D1237:J1239 D445:D451 D511:D517 D577:D583 D643:D649 D709:D715 D775:D781">
      <formula1>0</formula1>
    </dataValidation>
    <dataValidation type="decimal" operator="greaterThanOrEqual" allowBlank="1" showInputMessage="1" showErrorMessage="1" promptTitle="Instructional Materials" prompt="Only enter the library media. Do not include the science lab allocation." sqref="F1347">
      <formula1>0</formula1>
    </dataValidation>
    <dataValidation type="decimal" operator="greaterThanOrEqual" allowBlank="1" showInputMessage="1" showErrorMessage="1" promptTitle="Instructional Materials" prompt="Enter the science lab allocation with instructional materials. Do not include the library media allocation." sqref="F1346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position if the district has business-like activities to report. The amount entered should equal the sum of portions due within one year and due after one year." sqref="E1309:E1313 E1315 E1317:E1321 E1323:E1325 E1327:E1328 E1306:E1307">
      <formula1>0</formula1>
    </dataValidation>
    <dataValidation type="decimal" operator="greaterThan" allowBlank="1" showInputMessage="1" showErrorMessage="1" promptTitle="Long-Term Liabilities" prompt="Please be sure these amounts agree to the government-wide statement of net position. The amount entered should equal the sum of portions due within one year and due after one year." sqref="D1306:D1307 D1309:D1313 D1315 D1317:D1321 D1323:D1328">
      <formula1>0</formula1>
    </dataValidation>
  </dataValidations>
  <printOptions horizontalCentered="1"/>
  <pageMargins left="0.25" right="0.25" top="0.5" bottom="0" header="0" footer="0"/>
  <pageSetup fitToHeight="1" fitToWidth="1" horizontalDpi="600" verticalDpi="600" orientation="landscape" paperSize="5" scale="58" r:id="rId1"/>
  <rowBreaks count="1" manualBreakCount="1">
    <brk id="32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Allee, Charles</dc:creator>
  <cp:keywords/>
  <dc:description/>
  <cp:lastModifiedBy>WILDERMAN, TRACI</cp:lastModifiedBy>
  <cp:lastPrinted>2022-09-08T16:51:39Z</cp:lastPrinted>
  <dcterms:created xsi:type="dcterms:W3CDTF">2021-07-21T17:12:53Z</dcterms:created>
  <dcterms:modified xsi:type="dcterms:W3CDTF">2022-09-12T20:25:07Z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0x0101006659981C66CA4B4987FB1DAD7A73D51E</vt:lpwstr>
  </property>
</Properties>
</file>