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tabRatio="597" firstSheet="2" activeTab="13"/>
  </bookViews>
  <sheets>
    <sheet name="2001-02" sheetId="1" r:id="rId1"/>
    <sheet name="2002-03" sheetId="2" r:id="rId2"/>
    <sheet name="2003-04" sheetId="3" r:id="rId3"/>
    <sheet name="2004-05" sheetId="4" r:id="rId4"/>
    <sheet name="2005-06" sheetId="5" r:id="rId5"/>
    <sheet name="2006-07" sheetId="6" r:id="rId6"/>
    <sheet name="2007-08" sheetId="7" r:id="rId7"/>
    <sheet name="2008-09" sheetId="8" r:id="rId8"/>
    <sheet name="2009-10" sheetId="9" r:id="rId9"/>
    <sheet name="2010-11" sheetId="10" r:id="rId10"/>
    <sheet name="2011-12" sheetId="11" r:id="rId11"/>
    <sheet name="2012-13" sheetId="12" r:id="rId12"/>
    <sheet name="2013-14" sheetId="13" r:id="rId13"/>
    <sheet name="2014-15" sheetId="14" r:id="rId14"/>
  </sheets>
  <definedNames>
    <definedName name="_xlnm.Print_Area" localSheetId="0">'2001-02'!$A$1:$P$54</definedName>
    <definedName name="_xlnm.Print_Area" localSheetId="1">'2002-03'!$A$1:$P$54</definedName>
    <definedName name="_xlnm.Print_Area" localSheetId="2">'2003-04'!$A$1:$P$54</definedName>
    <definedName name="_xlnm.Print_Area" localSheetId="3">'2004-05'!$A$1:$N$52</definedName>
    <definedName name="_xlnm.Print_Area" localSheetId="5">'2006-07'!$A$1:$N$55</definedName>
    <definedName name="_xlnm.Print_Area" localSheetId="7">'2008-09'!$A$1:$N$55</definedName>
    <definedName name="_xlnm.Print_Area" localSheetId="8">'2009-10'!$A$1:$N$55</definedName>
    <definedName name="_xlnm.Print_Area" localSheetId="9">'2010-11'!$A$1:$N$56</definedName>
    <definedName name="_xlnm.Print_Area" localSheetId="10">'2011-12'!$A$1:$N$56</definedName>
    <definedName name="_xlnm.Print_Area" localSheetId="11">'2012-13'!$A$1:$N$57</definedName>
    <definedName name="_xlnm.Print_Area" localSheetId="12">'2013-14'!$A$1:$N$57</definedName>
    <definedName name="_xlnm.Print_Area" localSheetId="13">'2014-15'!$A$1:$N$57</definedName>
  </definedNames>
  <calcPr fullCalcOnLoad="1"/>
</workbook>
</file>

<file path=xl/sharedStrings.xml><?xml version="1.0" encoding="utf-8"?>
<sst xmlns="http://schemas.openxmlformats.org/spreadsheetml/2006/main" count="1074" uniqueCount="149">
  <si>
    <t>PROPOSED MILLAGE LEVY</t>
  </si>
  <si>
    <t>OPERATING</t>
  </si>
  <si>
    <t>LOCAL EFFORT</t>
  </si>
  <si>
    <t>DISCRETIONARY</t>
  </si>
  <si>
    <t>ADDITIONAL DISCRETIONARY</t>
  </si>
  <si>
    <t>DEBT SERVICE</t>
  </si>
  <si>
    <t>DISTRICT SCHOOL BOARD OF OKEECHOBEE COUNTY</t>
  </si>
  <si>
    <t xml:space="preserve">THE PROPOSED OPERATING BUDGET EXPENDITURES OF </t>
  </si>
  <si>
    <t>MORE THAN LAST YEARS TOTAL OPERATING EXPENDITURES</t>
  </si>
  <si>
    <t>DEBT</t>
  </si>
  <si>
    <t>CAPITAL</t>
  </si>
  <si>
    <t>SPECIAL</t>
  </si>
  <si>
    <t>ALL FUNDS</t>
  </si>
  <si>
    <t>REVENUE</t>
  </si>
  <si>
    <t>FEDERAL SOURCES</t>
  </si>
  <si>
    <t>STATE SOURCES</t>
  </si>
  <si>
    <t>LOCAL SOURCES</t>
  </si>
  <si>
    <t>TOTAL REVENUES</t>
  </si>
  <si>
    <t>TRANSFERS IN</t>
  </si>
  <si>
    <t>TOTAL REVENUES &amp; BALANCES</t>
  </si>
  <si>
    <t>EXPENDITURES</t>
  </si>
  <si>
    <t>INSTRUCTION</t>
  </si>
  <si>
    <t>PUPIL PERSONNEL SERVICES</t>
  </si>
  <si>
    <t>INSTRUCTIONAL MEDIA SERVICES</t>
  </si>
  <si>
    <t>INST. &amp; CURR. DEVELOPMENT SERV</t>
  </si>
  <si>
    <t>INST. STAFF TRAINING SERV.</t>
  </si>
  <si>
    <t>SCHOOL BOARD</t>
  </si>
  <si>
    <t>GENERAL ADMINISTRATION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</si>
  <si>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</si>
  <si>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</si>
  <si>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</si>
  <si>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</si>
  <si>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</si>
  <si>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</si>
  <si>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</si>
  <si>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COMMUNITY SERVICES</t>
  </si>
  <si>
    <t>ENCUMBRANCES</t>
  </si>
  <si>
    <t>TOTAL EXPENDITURES</t>
  </si>
  <si>
    <t>TRANSFERS OUT</t>
  </si>
  <si>
    <t>GENERAL</t>
  </si>
  <si>
    <t>FUND</t>
  </si>
  <si>
    <t>SERVICE</t>
  </si>
  <si>
    <t>IMPROVEMENT</t>
  </si>
  <si>
    <t>FUNDS</t>
  </si>
  <si>
    <t>FACILITIES ACQUISITION/CONSTRUCTION</t>
  </si>
  <si>
    <t>TOTAL</t>
  </si>
  <si>
    <t>BUDGET SUMMARY</t>
  </si>
  <si>
    <t>FISCAL YEAR 1998 - 1999</t>
  </si>
  <si>
    <t>FEDERAL THROUGH STATE</t>
  </si>
  <si>
    <t>THROUGH STATE</t>
  </si>
  <si>
    <t>JULY 1, 1998</t>
  </si>
  <si>
    <t>FUND BALANCES-JUNE 30, 1999</t>
  </si>
  <si>
    <t>THE SCHOOL BOARD OF OKEECHOBEE COUNTY ARE 4.8%</t>
  </si>
  <si>
    <t>FUND BALANCES</t>
  </si>
  <si>
    <t>TRUST &amp;</t>
  </si>
  <si>
    <t>AGENCY</t>
  </si>
  <si>
    <t>ESTIMATED REVENUES:</t>
  </si>
  <si>
    <t>TOTAL EXPENDITURES,</t>
  </si>
  <si>
    <t>TRANSFERS AND BALANCES</t>
  </si>
  <si>
    <t>CAPITAL PROJECTS</t>
  </si>
  <si>
    <t>OKEECHOBEE COUNTY SCHOOL BOARD</t>
  </si>
  <si>
    <t>THE TENTATIVE, ADOPTED , AND/OR FINAL BUDGETS ARE ON FILE IN THE OFFICE OF THE ABOVE MENTIONED TAXING AUTHORITY AS A PUBLIC RECORD</t>
  </si>
  <si>
    <t>OPERATING FUND:</t>
  </si>
  <si>
    <t>DEBT SERVICE FUND:</t>
  </si>
  <si>
    <t>CAPITAL PROJECTS FUND:</t>
  </si>
  <si>
    <t>INTERNAL ACCOUNTS EXPENDITURES</t>
  </si>
  <si>
    <t>INSTRUCTIONAL STAFF TRAINING SERV.</t>
  </si>
  <si>
    <t>FUND BALANCE 07/01/01</t>
  </si>
  <si>
    <t>FUND BALANCE JUNE 30, 2002</t>
  </si>
  <si>
    <t>FISCAL YEAR 2001-2002</t>
  </si>
  <si>
    <t>THE PROPOSED OPERATING BUDGET EXPENDITURES OF THE SCHOOL BOARD OF</t>
  </si>
  <si>
    <t>OPERATING EXPENDITURES.</t>
  </si>
  <si>
    <t>OKEECHOBEE COUNTY, FLORIDA ARE 8.8 PERCENT MORE THAN LAST YEAR'S</t>
  </si>
  <si>
    <t>This proposed budget reflects an increase in classroom expenditures as a percent of total current operating expenditures of 1% over the 1999-2000 fiscal year.  This increase in classroom expenditures is required by the Legislature because the district has performed below the required performance standard on l of 4 student performance standards for the 2000-2001 school year.  In order to achieve the legislatively required level of classroom expenditures as a percentage of total operating expenditures, the proposed budget includes an increase in overall classroom expenditures of $1,695,374.90 above the amount spent for this same purpose during the 2000-2001 fiscal year.  In order to achieve improved student academic performance, this proposed increase is being budgeted for the following activities:  Instructional salaries and benefits and the maintenance of effective class-sizes in the amount of $1,695,374.90.</t>
  </si>
  <si>
    <t>FUND BALANCE 07/01/02</t>
  </si>
  <si>
    <t>This proposed budget reflects an increase in classroom expenditures as a percent of total current operating expenditures of 2 percent over the 2000-2001 fiscal year.  This increase in classroom expenditures is required by the Legislature because the district has performed below the required performance standard on 2 of 3 student performance standards for the 2001-2002 school year.  In order to achieve the legislatively required level of classroom expenditures as a percentage of total operating expenditures, the proposed budget includes an increase in overall classroom expenditures of $2,440,190.14 above the amount spent for this same purpose during the 2001-2002 fiscal year.  In order to achieve improved student academic performance, this proposed increase is being budgeted for the following activities:  Instructional salaries and benefits and the maintenance of effective class-sizes in the amount of $2,440,190.14.</t>
  </si>
  <si>
    <t>OKEECHOBEE COUNTY, FLORIDA ARE 6.9 PERCENT MORE THAN LAST YEAR'S</t>
  </si>
  <si>
    <t>Fiscal Year 2003-2004</t>
  </si>
  <si>
    <t>Fiscal Year 2002-2003</t>
  </si>
  <si>
    <t>OTHER FINANCING SOURCES</t>
  </si>
  <si>
    <t>FUND BALANCE 07/01/03</t>
  </si>
  <si>
    <t>FUND BALANCE JUNE 30, 2004</t>
  </si>
  <si>
    <t>This proposed budget reflects an increase in classroom expenditures as a percent of total current operating expenditures of 2 percent over the 2001-2002 fiscal year.  This increase in classroom expenditures is required by the Legislature because the district has performed below the required performance standard on 2 of 3 student performance standards for the 2002-2003 school year.  In order to achieve the legislatively required level of classroom expenditures as a percentage of total operating expenditures, the proposed budget includes an increase in overall classroom expenditures of $3,867,806.17 above the amount spent for this same purpose during the 2002-2003 fiscal year.  In order to achieve improved student academic performance, this proposed increase is being budgeted for the following activities:  Instructional salaries and benefits and the maintenance of effective class-sizes in the amount of $3,867,806.17.</t>
  </si>
  <si>
    <t>OKEECHOBEE COUNTY, FLORIDA ARE 4.6 PERCENT MORE THAN LAST YEAR'S</t>
  </si>
  <si>
    <t>TOTAL OPERATING EXPENDITURES</t>
  </si>
  <si>
    <t>Fiscal Year 2004-05</t>
  </si>
  <si>
    <t>FUND BALANCE 07/01/04</t>
  </si>
  <si>
    <t>FUND BALANCE JUNE 30,2005</t>
  </si>
  <si>
    <t>OKEECHOBEE COUNTY, FLORIDA ARE 6.4 PERCENT MORE THAN LAST YEAR'S</t>
  </si>
  <si>
    <t>Fiscal Year 2005-06</t>
  </si>
  <si>
    <t>INSTRUCTIONAL TECHNOLOGY</t>
  </si>
  <si>
    <t>ADMINISTRATIVE TECHNOLOGY SRVS</t>
  </si>
  <si>
    <t>Fund Balance 07/01/05</t>
  </si>
  <si>
    <t>FUND BALANCE JUNE 30, 2006</t>
  </si>
  <si>
    <t>OKEECHOBEE COUNTY, FLORIDA ARE 8.5 PERCENT MORE THAN LAST YEAR'S</t>
  </si>
  <si>
    <t>Fiscal Year 2006-07</t>
  </si>
  <si>
    <t>OKEECHOBEE COUNTY, FLORIDA ARE 3.8 PERCENT MORE THAN LAST YEAR'S</t>
  </si>
  <si>
    <t>FUND BALANCE JULY 1, 2006</t>
  </si>
  <si>
    <t>FUND BALANCE JUNE 30, 2007</t>
  </si>
  <si>
    <t>Fiscal Year 2007-2008</t>
  </si>
  <si>
    <t>FUND BALANCE JULY 1, 2007</t>
  </si>
  <si>
    <t>FUND BALANCE JUNE 30, 2008</t>
  </si>
  <si>
    <t>OKEECHOBEE COUNTY, FLORIDA ARE 8.0 PERCENT MORE THAN LAST YEAR'S</t>
  </si>
  <si>
    <t>TOTAL EXPENDITURES AND BALANCES</t>
  </si>
  <si>
    <t>ESTIMATED EXPENDTURES:</t>
  </si>
  <si>
    <t>PROPOSED MILLAGE LEVY:</t>
  </si>
  <si>
    <t>FUND BALANCE JULY 1, 2008</t>
  </si>
  <si>
    <t>FUND BALANCE JUNE 30, 2009</t>
  </si>
  <si>
    <t>OKEECHOBEE COUNTY, FLORIDA ARE 3.0 PERCENT MORE THAN LAST YEAR'S</t>
  </si>
  <si>
    <t>Fiscal Year 2009-2010</t>
  </si>
  <si>
    <t>Fiscal Year 2008-2009</t>
  </si>
  <si>
    <t>FUND BALANCE JULY 1, 2009</t>
  </si>
  <si>
    <t>FUND BALANCE JUNE 30, 2010</t>
  </si>
  <si>
    <t>OKEECHOBEE COUNTY, FLORIDA ARE 2.26 PERCENT LESS THAN LAST YEAR'S</t>
  </si>
  <si>
    <t>Fiscal Year 2010-2011</t>
  </si>
  <si>
    <t>FUND BALANCE JULY 1, 2010</t>
  </si>
  <si>
    <t>FUND BALANCE JUNE 30, 2011</t>
  </si>
  <si>
    <t>SCHOOL DISTRICT OF OKEECHOBEE COUNTY</t>
  </si>
  <si>
    <t>THE PROPOSED OPERATING BUDGET EXPENDITURES OF THE SCHOOL DISTRICT OF</t>
  </si>
  <si>
    <t>OKEECHOBEE COUNTY, FLORIDA ARE 1.7% MORE THAN LAST YEAR'S</t>
  </si>
  <si>
    <t>REQUIRED LOCAL EFFORT</t>
  </si>
  <si>
    <t>LOCAL CAPITAL IMPROVEMENT</t>
  </si>
  <si>
    <t>DISCRETIONARY OPERATING</t>
  </si>
  <si>
    <t>DISCRETIONARY CRITICAL NEEDS</t>
  </si>
  <si>
    <t>TOTAL SOURCES</t>
  </si>
  <si>
    <t>TOTAL REVENUES, TRANSFERS &amp; BALANCES</t>
  </si>
  <si>
    <t>EXPENDTURES:</t>
  </si>
  <si>
    <t>INSTRUCTIONAL/CURRICULUM DEVELOPMENT SERV</t>
  </si>
  <si>
    <t>INSTRUCTIONAL STAFF TRAINING SERVICES</t>
  </si>
  <si>
    <t>INSTRUCTION RELATED TECHNOLOGY</t>
  </si>
  <si>
    <t>FACILITIES ACQUISITION AND CONSTRUCTION</t>
  </si>
  <si>
    <t>ADMINISTRATIVE TECHNOLOGY SERVICES</t>
  </si>
  <si>
    <t>TOTAL APPROPRIATED EXPENDITURES,</t>
  </si>
  <si>
    <t>FUND BALANCE JULY 1, 2011</t>
  </si>
  <si>
    <t>FUND BALANCE JUNE 30, 2012</t>
  </si>
  <si>
    <t>OKEECHOBEE COUNTY, FLORIDA ARE 15% LESS THAN LAST YEAR'S</t>
  </si>
  <si>
    <t>Fiscal Year 2011-2012</t>
  </si>
  <si>
    <t>FUND BALANCE JULY 1, 2012</t>
  </si>
  <si>
    <t>MISCELLANEOUS</t>
  </si>
  <si>
    <t>FUND BALANCE JUNE 30, 2013</t>
  </si>
  <si>
    <t>FISCAL YEAR 2012-2013</t>
  </si>
  <si>
    <t>OKEECHOBEE COUNTY, FLORIDA ARE 3.9% LESS THAN LAST YEAR'S</t>
  </si>
  <si>
    <t>FUND BALANCE JULY 1, 2013</t>
  </si>
  <si>
    <t>FUND BALANCE JUNE 30, 2014</t>
  </si>
  <si>
    <t>OKEECHOBEE COUNTY, FLORIDA ARE .5% LESS THAN LAST YEAR'S</t>
  </si>
  <si>
    <t>FISCAL YEAR 2014-2015</t>
  </si>
  <si>
    <t>FUND BALANCE JULY 1, 2014</t>
  </si>
  <si>
    <t>FUND BALANCE JUNE 30, 2015</t>
  </si>
  <si>
    <t>OKEECHOBEE COUNTY, FLORIDA ARE .4% LESS THAN LAST YEAR'S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</si>
</sst>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d\,\ yyyy"/>
    <numFmt numFmtId="166" formatCode="0.000"/>
  </numFmts>
  <fonts count="44">
    <font>
      <sz val="10"/>
      <name val="Arial"/>
      <family val="0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Arial"/>
      <family val="0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Arial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6" fontId="2" fillId="0" borderId="16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9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5" fontId="2" fillId="0" borderId="0" xfId="0" applyNumberFormat="1" applyFont="1" applyAlignment="1" quotePrefix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5" fillId="0" borderId="16" xfId="0" applyFont="1" applyBorder="1" applyAlignment="1">
      <alignment/>
    </xf>
    <xf numFmtId="39" fontId="2" fillId="0" borderId="19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166" fontId="3" fillId="0" borderId="16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166" fontId="2" fillId="0" borderId="0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4" customWidth="1"/>
    <col min="3" max="3" width="18.140625" style="4" customWidth="1"/>
    <col min="4" max="5" width="9.140625" style="4" customWidth="1"/>
    <col min="6" max="6" width="14.8515625" style="4" bestFit="1" customWidth="1"/>
    <col min="7" max="7" width="9.140625" style="4" customWidth="1"/>
    <col min="8" max="8" width="12.28125" style="4" bestFit="1" customWidth="1"/>
    <col min="9" max="9" width="9.140625" style="4" customWidth="1"/>
    <col min="10" max="10" width="13.8515625" style="4" bestFit="1" customWidth="1"/>
    <col min="11" max="11" width="9.140625" style="4" customWidth="1"/>
    <col min="12" max="12" width="13.8515625" style="4" bestFit="1" customWidth="1"/>
    <col min="13" max="13" width="9.140625" style="4" customWidth="1"/>
    <col min="14" max="14" width="12.8515625" style="4" customWidth="1"/>
    <col min="15" max="15" width="8.28125" style="4" customWidth="1"/>
    <col min="16" max="16" width="17.140625" style="4" customWidth="1"/>
    <col min="17" max="19" width="9.140625" style="4" customWidth="1"/>
    <col min="20" max="20" width="18.140625" style="4" customWidth="1"/>
    <col min="21" max="22" width="9.140625" style="4" customWidth="1"/>
    <col min="23" max="23" width="14.8515625" style="4" customWidth="1"/>
    <col min="24" max="24" width="9.140625" style="4" customWidth="1"/>
    <col min="25" max="25" width="12.28125" style="4" customWidth="1"/>
    <col min="26" max="26" width="9.140625" style="4" customWidth="1"/>
    <col min="27" max="27" width="13.8515625" style="4" customWidth="1"/>
    <col min="28" max="28" width="9.140625" style="4" customWidth="1"/>
    <col min="29" max="29" width="13.8515625" style="4" customWidth="1"/>
    <col min="30" max="30" width="9.140625" style="4" customWidth="1"/>
    <col min="31" max="31" width="12.8515625" style="4" customWidth="1"/>
    <col min="32" max="32" width="8.28125" style="4" customWidth="1"/>
    <col min="33" max="33" width="13.140625" style="4" customWidth="1"/>
    <col min="34" max="16384" width="9.140625" style="4" customWidth="1"/>
  </cols>
  <sheetData>
    <row r="1" spans="1:31" ht="15">
      <c r="A1" s="1" t="s">
        <v>0</v>
      </c>
      <c r="B1" s="2"/>
      <c r="C1" s="2"/>
      <c r="D1" s="2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64"/>
      <c r="O1" s="2"/>
      <c r="P1" s="3"/>
      <c r="R1" s="4" t="s">
        <v>0</v>
      </c>
      <c r="W1" s="67" t="s">
        <v>46</v>
      </c>
      <c r="X1" s="67"/>
      <c r="Y1" s="67"/>
      <c r="Z1" s="67"/>
      <c r="AA1" s="67"/>
      <c r="AB1" s="67"/>
      <c r="AC1" s="67"/>
      <c r="AD1" s="67"/>
      <c r="AE1" s="67"/>
    </row>
    <row r="2" spans="1:31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63"/>
      <c r="O2" s="7"/>
      <c r="P2" s="9"/>
      <c r="R2" s="4" t="s">
        <v>1</v>
      </c>
      <c r="W2" s="67" t="s">
        <v>6</v>
      </c>
      <c r="X2" s="67"/>
      <c r="Y2" s="67"/>
      <c r="Z2" s="67"/>
      <c r="AA2" s="67"/>
      <c r="AB2" s="67"/>
      <c r="AC2" s="67"/>
      <c r="AD2" s="67"/>
      <c r="AE2" s="67"/>
    </row>
    <row r="3" spans="1:31" ht="15">
      <c r="A3" s="6" t="s">
        <v>2</v>
      </c>
      <c r="B3" s="7"/>
      <c r="C3" s="7"/>
      <c r="D3" s="10">
        <v>5.847</v>
      </c>
      <c r="E3" s="11"/>
      <c r="F3" s="65"/>
      <c r="G3" s="65"/>
      <c r="H3" s="65"/>
      <c r="I3" s="65"/>
      <c r="J3" s="65"/>
      <c r="K3" s="65"/>
      <c r="L3" s="65"/>
      <c r="M3" s="65"/>
      <c r="N3" s="65"/>
      <c r="O3" s="7"/>
      <c r="P3" s="9"/>
      <c r="S3" s="4" t="s">
        <v>2</v>
      </c>
      <c r="U3" s="12">
        <v>6.652</v>
      </c>
      <c r="V3" s="12"/>
      <c r="W3" s="66" t="s">
        <v>7</v>
      </c>
      <c r="X3" s="66"/>
      <c r="Y3" s="66"/>
      <c r="Z3" s="66"/>
      <c r="AA3" s="66"/>
      <c r="AB3" s="66"/>
      <c r="AC3" s="66"/>
      <c r="AD3" s="66"/>
      <c r="AE3" s="66"/>
    </row>
    <row r="4" spans="1:31" ht="15">
      <c r="A4" s="6" t="s">
        <v>3</v>
      </c>
      <c r="B4" s="7"/>
      <c r="C4" s="7"/>
      <c r="D4" s="10">
        <v>0.51</v>
      </c>
      <c r="E4" s="11"/>
      <c r="F4" s="63" t="s">
        <v>70</v>
      </c>
      <c r="G4" s="63"/>
      <c r="H4" s="63"/>
      <c r="I4" s="63"/>
      <c r="J4" s="63"/>
      <c r="K4" s="63"/>
      <c r="L4" s="63"/>
      <c r="M4" s="63"/>
      <c r="N4" s="63"/>
      <c r="O4" s="7"/>
      <c r="P4" s="9"/>
      <c r="S4" s="4" t="s">
        <v>3</v>
      </c>
      <c r="U4" s="12">
        <v>0.51</v>
      </c>
      <c r="V4" s="12"/>
      <c r="W4" s="66" t="s">
        <v>52</v>
      </c>
      <c r="X4" s="66"/>
      <c r="Y4" s="66"/>
      <c r="Z4" s="66"/>
      <c r="AA4" s="66"/>
      <c r="AB4" s="66"/>
      <c r="AC4" s="66"/>
      <c r="AD4" s="66"/>
      <c r="AE4" s="66"/>
    </row>
    <row r="5" spans="1:31" ht="15">
      <c r="A5" s="6" t="s">
        <v>4</v>
      </c>
      <c r="B5" s="7"/>
      <c r="C5" s="7"/>
      <c r="D5" s="10">
        <v>0.25</v>
      </c>
      <c r="E5" s="11"/>
      <c r="F5" s="63" t="s">
        <v>72</v>
      </c>
      <c r="G5" s="63"/>
      <c r="H5" s="63"/>
      <c r="I5" s="63"/>
      <c r="J5" s="63"/>
      <c r="K5" s="63"/>
      <c r="L5" s="63"/>
      <c r="M5" s="63"/>
      <c r="N5" s="63"/>
      <c r="O5" s="7"/>
      <c r="P5" s="9"/>
      <c r="S5" s="4" t="s">
        <v>4</v>
      </c>
      <c r="U5" s="12">
        <v>0.25</v>
      </c>
      <c r="V5" s="12"/>
      <c r="W5" s="66" t="s">
        <v>8</v>
      </c>
      <c r="X5" s="66"/>
      <c r="Y5" s="66"/>
      <c r="Z5" s="66"/>
      <c r="AA5" s="66"/>
      <c r="AB5" s="66"/>
      <c r="AC5" s="66"/>
      <c r="AD5" s="66"/>
      <c r="AE5" s="66"/>
    </row>
    <row r="6" spans="1:22" ht="15">
      <c r="A6" s="6" t="s">
        <v>63</v>
      </c>
      <c r="B6" s="7"/>
      <c r="C6" s="7"/>
      <c r="D6" s="10">
        <v>0</v>
      </c>
      <c r="E6" s="11"/>
      <c r="F6" s="63" t="s">
        <v>71</v>
      </c>
      <c r="G6" s="63"/>
      <c r="H6" s="63"/>
      <c r="I6" s="63"/>
      <c r="J6" s="63"/>
      <c r="K6" s="63"/>
      <c r="L6" s="63"/>
      <c r="M6" s="63"/>
      <c r="N6" s="63"/>
      <c r="O6" s="7"/>
      <c r="P6" s="9"/>
      <c r="R6" s="4" t="s">
        <v>5</v>
      </c>
      <c r="U6" s="12">
        <v>0</v>
      </c>
      <c r="V6" s="12"/>
    </row>
    <row r="7" spans="1:31" ht="15">
      <c r="A7" s="6" t="s">
        <v>64</v>
      </c>
      <c r="B7" s="7"/>
      <c r="C7" s="7"/>
      <c r="D7" s="10">
        <v>2</v>
      </c>
      <c r="E7" s="11"/>
      <c r="F7" s="63" t="s">
        <v>69</v>
      </c>
      <c r="G7" s="63"/>
      <c r="H7" s="63"/>
      <c r="I7" s="63"/>
      <c r="J7" s="63"/>
      <c r="K7" s="63"/>
      <c r="L7" s="63"/>
      <c r="M7" s="63"/>
      <c r="N7" s="63"/>
      <c r="O7" s="7"/>
      <c r="P7" s="9"/>
      <c r="R7" s="4" t="s">
        <v>59</v>
      </c>
      <c r="U7" s="12">
        <v>2</v>
      </c>
      <c r="V7" s="12"/>
      <c r="W7" s="67" t="s">
        <v>47</v>
      </c>
      <c r="X7" s="67"/>
      <c r="Y7" s="67"/>
      <c r="Z7" s="67"/>
      <c r="AA7" s="67"/>
      <c r="AB7" s="67"/>
      <c r="AC7" s="67"/>
      <c r="AD7" s="67"/>
      <c r="AE7" s="67"/>
    </row>
    <row r="8" spans="1:22" s="14" customFormat="1" ht="15" thickBot="1">
      <c r="A8" s="13"/>
      <c r="C8" s="14" t="s">
        <v>45</v>
      </c>
      <c r="D8" s="15">
        <f>SUM(D3:D7)</f>
        <v>8.607</v>
      </c>
      <c r="E8" s="16"/>
      <c r="P8" s="17"/>
      <c r="T8" s="14" t="s">
        <v>45</v>
      </c>
      <c r="U8" s="18">
        <f>SUM(U3:U7)</f>
        <v>9.411999999999999</v>
      </c>
      <c r="V8" s="16"/>
    </row>
    <row r="9" spans="1:22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U9" s="20"/>
      <c r="V9" s="20"/>
    </row>
    <row r="10" spans="1:33" ht="14.25">
      <c r="A10" s="6"/>
      <c r="B10" s="7"/>
      <c r="C10" s="7"/>
      <c r="D10" s="7"/>
      <c r="E10" s="7"/>
      <c r="F10" s="8" t="s">
        <v>1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1" t="s">
        <v>54</v>
      </c>
      <c r="O10" s="7"/>
      <c r="P10" s="22" t="s">
        <v>12</v>
      </c>
      <c r="W10" s="5" t="s">
        <v>1</v>
      </c>
      <c r="Y10" s="5" t="s">
        <v>9</v>
      </c>
      <c r="AA10" s="5" t="s">
        <v>10</v>
      </c>
      <c r="AC10" s="23" t="s">
        <v>11</v>
      </c>
      <c r="AE10" s="23" t="s">
        <v>54</v>
      </c>
      <c r="AG10" s="23" t="s">
        <v>12</v>
      </c>
    </row>
    <row r="11" spans="1:33" ht="14.25">
      <c r="A11" s="6"/>
      <c r="B11" s="7"/>
      <c r="C11" s="7"/>
      <c r="D11" s="7"/>
      <c r="E11" s="7"/>
      <c r="F11" s="8" t="s">
        <v>39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1" t="s">
        <v>55</v>
      </c>
      <c r="O11" s="7"/>
      <c r="P11" s="24"/>
      <c r="W11" s="5" t="s">
        <v>39</v>
      </c>
      <c r="Y11" s="5" t="s">
        <v>41</v>
      </c>
      <c r="AA11" s="5" t="s">
        <v>42</v>
      </c>
      <c r="AC11" s="23" t="s">
        <v>13</v>
      </c>
      <c r="AE11" s="23" t="s">
        <v>55</v>
      </c>
      <c r="AG11" s="25"/>
    </row>
    <row r="12" spans="1:33" s="7" customFormat="1" ht="15">
      <c r="A12" s="26" t="s">
        <v>56</v>
      </c>
      <c r="B12" s="27"/>
      <c r="C12" s="27"/>
      <c r="F12" s="8" t="s">
        <v>40</v>
      </c>
      <c r="H12" s="8" t="s">
        <v>40</v>
      </c>
      <c r="J12" s="8" t="s">
        <v>40</v>
      </c>
      <c r="L12" s="21" t="s">
        <v>43</v>
      </c>
      <c r="N12" s="21" t="s">
        <v>43</v>
      </c>
      <c r="P12" s="24"/>
      <c r="R12" s="27" t="s">
        <v>56</v>
      </c>
      <c r="S12" s="27"/>
      <c r="T12" s="27"/>
      <c r="W12" s="8" t="s">
        <v>40</v>
      </c>
      <c r="Y12" s="8" t="s">
        <v>40</v>
      </c>
      <c r="AA12" s="8" t="s">
        <v>40</v>
      </c>
      <c r="AC12" s="21" t="s">
        <v>43</v>
      </c>
      <c r="AE12" s="21" t="s">
        <v>43</v>
      </c>
      <c r="AG12" s="28"/>
    </row>
    <row r="13" spans="1:33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28"/>
      <c r="M13" s="7"/>
      <c r="N13" s="28"/>
      <c r="O13" s="7"/>
      <c r="P13" s="24"/>
      <c r="AC13" s="25"/>
      <c r="AE13" s="25"/>
      <c r="AG13" s="25"/>
    </row>
    <row r="14" spans="1:33" ht="14.25">
      <c r="A14" s="6" t="s">
        <v>14</v>
      </c>
      <c r="B14" s="7"/>
      <c r="C14" s="7"/>
      <c r="D14" s="7"/>
      <c r="E14" s="7"/>
      <c r="F14" s="28">
        <v>0</v>
      </c>
      <c r="G14" s="28"/>
      <c r="H14" s="28">
        <v>0</v>
      </c>
      <c r="I14" s="28"/>
      <c r="J14" s="28">
        <v>0</v>
      </c>
      <c r="K14" s="28"/>
      <c r="L14" s="28">
        <v>25742</v>
      </c>
      <c r="M14" s="28"/>
      <c r="N14" s="28">
        <v>0</v>
      </c>
      <c r="O14" s="7"/>
      <c r="P14" s="24">
        <f>SUM(F14:N14)</f>
        <v>25742</v>
      </c>
      <c r="S14" s="4" t="s">
        <v>14</v>
      </c>
      <c r="W14" s="25">
        <v>0</v>
      </c>
      <c r="X14" s="25"/>
      <c r="Y14" s="25">
        <v>0</v>
      </c>
      <c r="Z14" s="25"/>
      <c r="AA14" s="25">
        <v>0</v>
      </c>
      <c r="AB14" s="25"/>
      <c r="AC14" s="25">
        <v>15561</v>
      </c>
      <c r="AD14" s="25"/>
      <c r="AE14" s="25">
        <v>0</v>
      </c>
      <c r="AG14" s="25">
        <f>SUM(W14:AE14)</f>
        <v>15561</v>
      </c>
    </row>
    <row r="15" spans="1:33" ht="14.25">
      <c r="A15" s="6" t="s">
        <v>48</v>
      </c>
      <c r="B15" s="7"/>
      <c r="C15" s="7"/>
      <c r="D15" s="7"/>
      <c r="E15" s="7"/>
      <c r="F15" s="28">
        <v>0</v>
      </c>
      <c r="G15" s="7"/>
      <c r="H15" s="28">
        <v>0</v>
      </c>
      <c r="I15" s="7"/>
      <c r="J15" s="28">
        <v>0</v>
      </c>
      <c r="K15" s="7"/>
      <c r="L15" s="28">
        <v>5468244.32</v>
      </c>
      <c r="M15" s="7"/>
      <c r="N15" s="28">
        <v>0</v>
      </c>
      <c r="O15" s="7"/>
      <c r="P15" s="24">
        <f>SUM(F15:O15)</f>
        <v>5468244.32</v>
      </c>
      <c r="S15" s="4" t="s">
        <v>48</v>
      </c>
      <c r="T15" s="4" t="s">
        <v>49</v>
      </c>
      <c r="W15" s="25">
        <v>0</v>
      </c>
      <c r="Y15" s="25">
        <v>0</v>
      </c>
      <c r="AA15" s="25">
        <v>0</v>
      </c>
      <c r="AC15" s="25">
        <v>4226024.78</v>
      </c>
      <c r="AE15" s="25">
        <v>0</v>
      </c>
      <c r="AG15" s="25">
        <f>SUM(W15:AF15)</f>
        <v>4226024.78</v>
      </c>
    </row>
    <row r="16" spans="1:33" ht="14.25">
      <c r="A16" s="6" t="s">
        <v>15</v>
      </c>
      <c r="B16" s="7"/>
      <c r="C16" s="7"/>
      <c r="D16" s="7"/>
      <c r="E16" s="7"/>
      <c r="F16" s="28">
        <v>27128305.26</v>
      </c>
      <c r="G16" s="7"/>
      <c r="H16" s="28">
        <v>322934.21</v>
      </c>
      <c r="I16" s="7"/>
      <c r="J16" s="28">
        <v>1008725</v>
      </c>
      <c r="K16" s="7"/>
      <c r="L16" s="28">
        <v>59359</v>
      </c>
      <c r="M16" s="7"/>
      <c r="N16" s="28">
        <v>0</v>
      </c>
      <c r="O16" s="7"/>
      <c r="P16" s="24">
        <f>SUM(F16:O16)</f>
        <v>28519323.470000003</v>
      </c>
      <c r="S16" s="4" t="s">
        <v>15</v>
      </c>
      <c r="W16" s="25">
        <v>25054594.55</v>
      </c>
      <c r="Y16" s="25">
        <v>419824.83</v>
      </c>
      <c r="AA16" s="25">
        <v>2352802.38</v>
      </c>
      <c r="AC16" s="25">
        <v>63500</v>
      </c>
      <c r="AE16" s="25">
        <v>0</v>
      </c>
      <c r="AG16" s="25">
        <f>SUM(W16:AF16)</f>
        <v>27890721.759999998</v>
      </c>
    </row>
    <row r="17" spans="1:33" ht="14.25">
      <c r="A17" s="6" t="s">
        <v>16</v>
      </c>
      <c r="B17" s="7"/>
      <c r="C17" s="7"/>
      <c r="D17" s="7"/>
      <c r="E17" s="7"/>
      <c r="F17" s="28">
        <v>7413563.27</v>
      </c>
      <c r="G17" s="7"/>
      <c r="H17" s="28">
        <v>300</v>
      </c>
      <c r="I17" s="7"/>
      <c r="J17" s="28">
        <v>1952878.91</v>
      </c>
      <c r="K17" s="7"/>
      <c r="L17" s="28">
        <v>782794</v>
      </c>
      <c r="M17" s="7"/>
      <c r="N17" s="28">
        <v>0</v>
      </c>
      <c r="O17" s="7"/>
      <c r="P17" s="24">
        <f>SUM(F17:O17)</f>
        <v>10149536.18</v>
      </c>
      <c r="S17" s="4" t="s">
        <v>16</v>
      </c>
      <c r="W17" s="25">
        <v>7083105</v>
      </c>
      <c r="Y17" s="25">
        <v>0</v>
      </c>
      <c r="AA17" s="25">
        <v>1797982</v>
      </c>
      <c r="AC17" s="25">
        <v>674000</v>
      </c>
      <c r="AE17" s="25">
        <v>0</v>
      </c>
      <c r="AG17" s="25">
        <f>SUM(W17:AF17)</f>
        <v>9555087</v>
      </c>
    </row>
    <row r="18" spans="1:33" ht="15">
      <c r="A18" s="26" t="s">
        <v>17</v>
      </c>
      <c r="B18" s="27"/>
      <c r="C18" s="27"/>
      <c r="D18" s="7"/>
      <c r="E18" s="7"/>
      <c r="F18" s="28">
        <f>SUM(F16:F17)</f>
        <v>34541868.53</v>
      </c>
      <c r="G18" s="29"/>
      <c r="H18" s="28">
        <f>SUM(H14:H17)</f>
        <v>323234.21</v>
      </c>
      <c r="I18" s="29"/>
      <c r="J18" s="28">
        <f>SUM(J15:J17)</f>
        <v>2961603.91</v>
      </c>
      <c r="K18" s="29"/>
      <c r="L18" s="28">
        <f>SUM(L14:L17)</f>
        <v>6336139.32</v>
      </c>
      <c r="M18" s="28"/>
      <c r="N18" s="28">
        <v>0</v>
      </c>
      <c r="O18" s="7"/>
      <c r="P18" s="24">
        <f>SUM(F18:O18)</f>
        <v>44162845.970000006</v>
      </c>
      <c r="R18" s="30" t="s">
        <v>17</v>
      </c>
      <c r="S18" s="30"/>
      <c r="T18" s="30"/>
      <c r="W18" s="25">
        <f>SUM(W16:W17)</f>
        <v>32137699.55</v>
      </c>
      <c r="X18" s="31"/>
      <c r="Y18" s="25">
        <f>SUM(Y15:Y17)</f>
        <v>419824.83</v>
      </c>
      <c r="Z18" s="31"/>
      <c r="AA18" s="25">
        <f>SUM(AA15:AA17)</f>
        <v>4150784.38</v>
      </c>
      <c r="AB18" s="31"/>
      <c r="AC18" s="25">
        <f>SUM(AC14:AC17)</f>
        <v>4979085.78</v>
      </c>
      <c r="AD18" s="25"/>
      <c r="AE18" s="25">
        <v>0</v>
      </c>
      <c r="AG18" s="25">
        <f>SUM(W18:AF18)</f>
        <v>41687394.54</v>
      </c>
    </row>
    <row r="19" spans="1:33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8"/>
      <c r="O19" s="7"/>
      <c r="P19" s="24"/>
      <c r="W19" s="25"/>
      <c r="Y19" s="25"/>
      <c r="AA19" s="25"/>
      <c r="AC19" s="25"/>
      <c r="AE19" s="25"/>
      <c r="AG19" s="25"/>
    </row>
    <row r="20" spans="1:33" ht="14.25">
      <c r="A20" s="6" t="s">
        <v>18</v>
      </c>
      <c r="B20" s="7"/>
      <c r="C20" s="7"/>
      <c r="D20" s="7"/>
      <c r="E20" s="7"/>
      <c r="F20" s="28"/>
      <c r="G20" s="7"/>
      <c r="H20" s="28"/>
      <c r="I20" s="7"/>
      <c r="J20" s="28"/>
      <c r="K20" s="7"/>
      <c r="L20" s="28"/>
      <c r="M20" s="7"/>
      <c r="N20" s="28">
        <v>30000</v>
      </c>
      <c r="O20" s="7"/>
      <c r="P20" s="24">
        <f>SUM(F20:O20)</f>
        <v>30000</v>
      </c>
      <c r="R20" s="4" t="s">
        <v>18</v>
      </c>
      <c r="W20" s="25"/>
      <c r="Y20" s="25"/>
      <c r="AA20" s="25"/>
      <c r="AC20" s="25"/>
      <c r="AE20" s="25">
        <v>96224</v>
      </c>
      <c r="AG20" s="25">
        <f>SUM(W20:AF20)</f>
        <v>96224</v>
      </c>
    </row>
    <row r="21" spans="1:33" ht="14.25">
      <c r="A21" s="6" t="s">
        <v>67</v>
      </c>
      <c r="B21" s="7"/>
      <c r="C21" s="32"/>
      <c r="D21" s="7"/>
      <c r="E21" s="7"/>
      <c r="F21" s="28">
        <v>5144073.26</v>
      </c>
      <c r="G21" s="7"/>
      <c r="H21" s="28">
        <v>66606.43</v>
      </c>
      <c r="I21" s="7"/>
      <c r="J21" s="28">
        <v>1782792.59</v>
      </c>
      <c r="K21" s="7"/>
      <c r="L21" s="28">
        <v>251309.32</v>
      </c>
      <c r="M21" s="7"/>
      <c r="N21" s="28">
        <v>326661.33</v>
      </c>
      <c r="O21" s="7"/>
      <c r="P21" s="24">
        <f>SUM(F21:N21)</f>
        <v>7571442.93</v>
      </c>
      <c r="R21" s="4" t="s">
        <v>53</v>
      </c>
      <c r="T21" s="33" t="s">
        <v>50</v>
      </c>
      <c r="W21" s="25">
        <v>3541825.97</v>
      </c>
      <c r="Y21" s="25">
        <v>78454.93</v>
      </c>
      <c r="AA21" s="25">
        <v>8963740.42</v>
      </c>
      <c r="AC21" s="25">
        <v>715456.61</v>
      </c>
      <c r="AE21" s="25">
        <v>253956.35</v>
      </c>
      <c r="AG21" s="25">
        <f>SUM(W21:AE21)</f>
        <v>13553434.28</v>
      </c>
    </row>
    <row r="22" spans="1:33" ht="14.25">
      <c r="A22" s="6"/>
      <c r="B22" s="7"/>
      <c r="C22" s="7"/>
      <c r="D22" s="7"/>
      <c r="E22" s="7"/>
      <c r="F22" s="28"/>
      <c r="G22" s="7"/>
      <c r="H22" s="28"/>
      <c r="I22" s="7"/>
      <c r="J22" s="28"/>
      <c r="K22" s="7"/>
      <c r="L22" s="28"/>
      <c r="M22" s="7"/>
      <c r="N22" s="28"/>
      <c r="O22" s="7"/>
      <c r="P22" s="24"/>
      <c r="W22" s="25"/>
      <c r="Y22" s="25"/>
      <c r="AA22" s="25"/>
      <c r="AC22" s="25"/>
      <c r="AE22" s="25"/>
      <c r="AG22" s="25"/>
    </row>
    <row r="23" spans="1:33" s="14" customFormat="1" ht="15.75" thickBot="1">
      <c r="A23" s="34" t="s">
        <v>19</v>
      </c>
      <c r="B23" s="35"/>
      <c r="C23" s="35"/>
      <c r="F23" s="36">
        <f>SUM(F18:F22)</f>
        <v>39685941.79</v>
      </c>
      <c r="H23" s="36">
        <f>SUM(H18:H22)</f>
        <v>389840.64</v>
      </c>
      <c r="J23" s="36">
        <f>SUM(J18:J22)</f>
        <v>4744396.5</v>
      </c>
      <c r="L23" s="36">
        <f>SUM(L18:L22)</f>
        <v>6587448.640000001</v>
      </c>
      <c r="N23" s="36">
        <f>SUM(N14:N21)</f>
        <v>356661.33</v>
      </c>
      <c r="P23" s="37">
        <f>SUM(F23:O23)</f>
        <v>51764288.9</v>
      </c>
      <c r="R23" s="35" t="s">
        <v>19</v>
      </c>
      <c r="S23" s="35"/>
      <c r="T23" s="35"/>
      <c r="W23" s="36">
        <f>SUM(W18:W22)</f>
        <v>35679525.52</v>
      </c>
      <c r="Y23" s="36">
        <f>SUM(Y18:Y22)</f>
        <v>498279.76</v>
      </c>
      <c r="AA23" s="36">
        <f>SUM(AA18:AA22)</f>
        <v>13114524.8</v>
      </c>
      <c r="AC23" s="36">
        <f>SUM(AC18:AC22)</f>
        <v>5694542.390000001</v>
      </c>
      <c r="AE23" s="36">
        <f>SUM(AE14:AE21)</f>
        <v>350180.35</v>
      </c>
      <c r="AG23" s="36">
        <f>SUM(W23:AF23)</f>
        <v>55337052.82</v>
      </c>
    </row>
    <row r="24" spans="1:33" ht="15" thickTop="1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28"/>
      <c r="M24" s="7"/>
      <c r="N24" s="28"/>
      <c r="O24" s="7"/>
      <c r="P24" s="24"/>
      <c r="W24" s="25"/>
      <c r="Y24" s="25"/>
      <c r="AA24" s="25"/>
      <c r="AC24" s="25"/>
      <c r="AE24" s="25"/>
      <c r="AG24" s="25"/>
    </row>
    <row r="25" spans="1:33" ht="15">
      <c r="A25" s="26" t="s">
        <v>20</v>
      </c>
      <c r="B25" s="27"/>
      <c r="C25" s="7"/>
      <c r="D25" s="7"/>
      <c r="E25" s="7"/>
      <c r="F25" s="28"/>
      <c r="G25" s="7"/>
      <c r="H25" s="28"/>
      <c r="I25" s="7"/>
      <c r="J25" s="28"/>
      <c r="K25" s="7"/>
      <c r="L25" s="28"/>
      <c r="M25" s="7"/>
      <c r="N25" s="28"/>
      <c r="O25" s="7"/>
      <c r="P25" s="24"/>
      <c r="R25" s="30" t="s">
        <v>20</v>
      </c>
      <c r="S25" s="30"/>
      <c r="W25" s="25"/>
      <c r="Y25" s="25"/>
      <c r="AA25" s="25"/>
      <c r="AC25" s="25"/>
      <c r="AE25" s="25"/>
      <c r="AG25" s="25"/>
    </row>
    <row r="26" spans="1:33" ht="14.25">
      <c r="A26" s="6" t="s">
        <v>21</v>
      </c>
      <c r="B26" s="7"/>
      <c r="C26" s="7"/>
      <c r="D26" s="7"/>
      <c r="E26" s="7"/>
      <c r="F26" s="28">
        <v>22110285.91</v>
      </c>
      <c r="G26" s="7"/>
      <c r="H26" s="28"/>
      <c r="I26" s="7"/>
      <c r="J26" s="28"/>
      <c r="K26" s="7"/>
      <c r="L26" s="28">
        <v>2147611.04</v>
      </c>
      <c r="M26" s="7"/>
      <c r="N26" s="28"/>
      <c r="O26" s="7"/>
      <c r="P26" s="24">
        <f aca="true" t="shared" si="0" ref="P26:P31">SUM(F26:O26)</f>
        <v>24257896.95</v>
      </c>
      <c r="R26" s="4">
        <v>5000</v>
      </c>
      <c r="S26" s="4" t="s">
        <v>21</v>
      </c>
      <c r="W26" s="25">
        <v>19540844.49</v>
      </c>
      <c r="Y26" s="25"/>
      <c r="AA26" s="25"/>
      <c r="AC26" s="25">
        <v>1330723.48</v>
      </c>
      <c r="AE26" s="25"/>
      <c r="AG26" s="25">
        <f aca="true" t="shared" si="1" ref="AG26:AG31">SUM(W26:AF26)</f>
        <v>20871567.97</v>
      </c>
    </row>
    <row r="27" spans="1:33" ht="14.25">
      <c r="A27" s="6" t="s">
        <v>22</v>
      </c>
      <c r="B27" s="7"/>
      <c r="C27" s="7"/>
      <c r="D27" s="7"/>
      <c r="E27" s="7"/>
      <c r="F27" s="28">
        <v>1671982.71</v>
      </c>
      <c r="G27" s="7"/>
      <c r="H27" s="28"/>
      <c r="I27" s="7"/>
      <c r="J27" s="28"/>
      <c r="K27" s="7"/>
      <c r="L27" s="28">
        <v>903985</v>
      </c>
      <c r="M27" s="7"/>
      <c r="N27" s="28"/>
      <c r="O27" s="7"/>
      <c r="P27" s="24">
        <f t="shared" si="0"/>
        <v>2575967.71</v>
      </c>
      <c r="R27" s="4">
        <v>6100</v>
      </c>
      <c r="S27" s="4" t="s">
        <v>22</v>
      </c>
      <c r="W27" s="25">
        <v>1679679.19</v>
      </c>
      <c r="Y27" s="25"/>
      <c r="AA27" s="25"/>
      <c r="AC27" s="25">
        <v>722461.75</v>
      </c>
      <c r="AE27" s="25"/>
      <c r="AG27" s="25">
        <f t="shared" si="1"/>
        <v>2402140.94</v>
      </c>
    </row>
    <row r="28" spans="1:33" ht="14.25">
      <c r="A28" s="6" t="s">
        <v>23</v>
      </c>
      <c r="B28" s="7"/>
      <c r="C28" s="7"/>
      <c r="D28" s="7"/>
      <c r="E28" s="7"/>
      <c r="F28" s="28">
        <v>617238.06</v>
      </c>
      <c r="G28" s="7"/>
      <c r="H28" s="28"/>
      <c r="I28" s="7"/>
      <c r="J28" s="28"/>
      <c r="K28" s="7"/>
      <c r="L28" s="28">
        <v>70556</v>
      </c>
      <c r="M28" s="7"/>
      <c r="N28" s="28"/>
      <c r="O28" s="7"/>
      <c r="P28" s="24">
        <f t="shared" si="0"/>
        <v>687794.06</v>
      </c>
      <c r="R28" s="4">
        <v>6200</v>
      </c>
      <c r="S28" s="4" t="s">
        <v>23</v>
      </c>
      <c r="W28" s="25">
        <v>580853.69</v>
      </c>
      <c r="Y28" s="25"/>
      <c r="AA28" s="25"/>
      <c r="AC28" s="25">
        <v>38569</v>
      </c>
      <c r="AE28" s="25"/>
      <c r="AG28" s="25">
        <f t="shared" si="1"/>
        <v>619422.69</v>
      </c>
    </row>
    <row r="29" spans="1:33" ht="14.25">
      <c r="A29" s="6" t="s">
        <v>24</v>
      </c>
      <c r="B29" s="7"/>
      <c r="C29" s="7"/>
      <c r="D29" s="7"/>
      <c r="E29" s="7"/>
      <c r="F29" s="28">
        <v>0</v>
      </c>
      <c r="G29" s="7"/>
      <c r="H29" s="28"/>
      <c r="I29" s="7"/>
      <c r="J29" s="28"/>
      <c r="K29" s="7"/>
      <c r="L29" s="28">
        <v>617124.75</v>
      </c>
      <c r="M29" s="7"/>
      <c r="N29" s="28"/>
      <c r="O29" s="7"/>
      <c r="P29" s="24">
        <f t="shared" si="0"/>
        <v>617124.75</v>
      </c>
      <c r="R29" s="4">
        <v>6300</v>
      </c>
      <c r="S29" s="4" t="s">
        <v>24</v>
      </c>
      <c r="W29" s="25">
        <v>711106.83</v>
      </c>
      <c r="Y29" s="25"/>
      <c r="AA29" s="25"/>
      <c r="AC29" s="25">
        <v>498284.65</v>
      </c>
      <c r="AE29" s="25"/>
      <c r="AG29" s="25">
        <f t="shared" si="1"/>
        <v>1209391.48</v>
      </c>
    </row>
    <row r="30" spans="1:33" ht="14.25">
      <c r="A30" s="6" t="s">
        <v>66</v>
      </c>
      <c r="B30" s="7"/>
      <c r="C30" s="7"/>
      <c r="D30" s="7"/>
      <c r="E30" s="7"/>
      <c r="F30" s="28">
        <v>273477.14</v>
      </c>
      <c r="G30" s="7"/>
      <c r="H30" s="28"/>
      <c r="I30" s="7"/>
      <c r="J30" s="28"/>
      <c r="K30" s="7"/>
      <c r="L30" s="28">
        <v>129728.48</v>
      </c>
      <c r="M30" s="7"/>
      <c r="N30" s="28"/>
      <c r="O30" s="7"/>
      <c r="P30" s="24">
        <f t="shared" si="0"/>
        <v>403205.62</v>
      </c>
      <c r="R30" s="4">
        <v>6400</v>
      </c>
      <c r="S30" s="4" t="s">
        <v>25</v>
      </c>
      <c r="W30" s="25">
        <v>562700.59</v>
      </c>
      <c r="Y30" s="25"/>
      <c r="AA30" s="25"/>
      <c r="AC30" s="25">
        <v>94730.32</v>
      </c>
      <c r="AE30" s="25"/>
      <c r="AG30" s="25">
        <f t="shared" si="1"/>
        <v>657430.9099999999</v>
      </c>
    </row>
    <row r="31" spans="1:33" ht="14.25">
      <c r="A31" s="6" t="s">
        <v>26</v>
      </c>
      <c r="B31" s="7"/>
      <c r="C31" s="7"/>
      <c r="D31" s="7"/>
      <c r="E31" s="7"/>
      <c r="F31" s="28">
        <v>800908.56</v>
      </c>
      <c r="G31" s="7"/>
      <c r="H31" s="28"/>
      <c r="I31" s="7"/>
      <c r="J31" s="28"/>
      <c r="K31" s="7"/>
      <c r="L31" s="28">
        <v>0</v>
      </c>
      <c r="M31" s="7"/>
      <c r="N31" s="28"/>
      <c r="O31" s="7"/>
      <c r="P31" s="24">
        <f t="shared" si="0"/>
        <v>800908.56</v>
      </c>
      <c r="R31" s="4">
        <v>7100</v>
      </c>
      <c r="S31" s="4" t="s">
        <v>26</v>
      </c>
      <c r="W31" s="25">
        <v>287118</v>
      </c>
      <c r="Y31" s="25"/>
      <c r="AA31" s="25"/>
      <c r="AC31" s="25">
        <v>0</v>
      </c>
      <c r="AE31" s="25"/>
      <c r="AG31" s="25">
        <f t="shared" si="1"/>
        <v>287118</v>
      </c>
    </row>
    <row r="32" spans="1:33" ht="14.25">
      <c r="A32" s="6" t="s">
        <v>27</v>
      </c>
      <c r="B32" s="7"/>
      <c r="C32" s="7"/>
      <c r="D32" s="7"/>
      <c r="E32" s="7"/>
      <c r="F32" s="28">
        <v>1978944.69</v>
      </c>
      <c r="G32" s="7"/>
      <c r="H32" s="28"/>
      <c r="I32" s="7"/>
      <c r="J32" s="28"/>
      <c r="K32" s="7"/>
      <c r="L32" s="28">
        <v>96273.05</v>
      </c>
      <c r="M32" s="7"/>
      <c r="N32" s="28"/>
      <c r="O32" s="7"/>
      <c r="P32" s="24">
        <f>SUM(F32:O32)</f>
        <v>2075217.74</v>
      </c>
      <c r="R32" s="4">
        <v>7200</v>
      </c>
      <c r="S32" s="4" t="s">
        <v>27</v>
      </c>
      <c r="W32" s="25">
        <v>929499.43</v>
      </c>
      <c r="Y32" s="25"/>
      <c r="AA32" s="25"/>
      <c r="AC32" s="25">
        <v>64985.76</v>
      </c>
      <c r="AE32" s="25"/>
      <c r="AG32" s="25">
        <f>SUM(W32:AF32)</f>
        <v>994485.1900000001</v>
      </c>
    </row>
    <row r="33" spans="1:33" ht="14.25">
      <c r="A33" s="6" t="s">
        <v>28</v>
      </c>
      <c r="B33" s="7"/>
      <c r="C33" s="7"/>
      <c r="D33" s="7"/>
      <c r="E33" s="7"/>
      <c r="F33" s="28">
        <v>2533029.8</v>
      </c>
      <c r="G33" s="7"/>
      <c r="H33" s="28"/>
      <c r="I33" s="7"/>
      <c r="J33" s="28"/>
      <c r="K33" s="7"/>
      <c r="L33" s="28">
        <v>0</v>
      </c>
      <c r="M33" s="7"/>
      <c r="N33" s="28"/>
      <c r="O33" s="7"/>
      <c r="P33" s="24">
        <f aca="true" t="shared" si="2" ref="P33:P43">SUM(F33:O33)</f>
        <v>2533029.8</v>
      </c>
      <c r="R33" s="4">
        <v>7300</v>
      </c>
      <c r="S33" s="4" t="s">
        <v>28</v>
      </c>
      <c r="W33" s="25">
        <v>2447459.74</v>
      </c>
      <c r="Y33" s="25"/>
      <c r="AA33" s="25"/>
      <c r="AC33" s="25">
        <v>0</v>
      </c>
      <c r="AE33" s="25"/>
      <c r="AG33" s="25">
        <f aca="true" t="shared" si="3" ref="AG33:AG43">SUM(W33:AF33)</f>
        <v>2447459.74</v>
      </c>
    </row>
    <row r="34" spans="1:33" ht="14.25">
      <c r="A34" s="6" t="s">
        <v>44</v>
      </c>
      <c r="B34" s="7"/>
      <c r="C34" s="7"/>
      <c r="D34" s="7"/>
      <c r="E34" s="7"/>
      <c r="F34" s="28">
        <v>2000</v>
      </c>
      <c r="G34" s="7"/>
      <c r="H34" s="28"/>
      <c r="I34" s="7"/>
      <c r="J34" s="28">
        <v>4630775.65</v>
      </c>
      <c r="K34" s="7"/>
      <c r="L34" s="28">
        <v>0</v>
      </c>
      <c r="M34" s="7"/>
      <c r="N34" s="28"/>
      <c r="O34" s="7"/>
      <c r="P34" s="24">
        <f t="shared" si="2"/>
        <v>4632775.65</v>
      </c>
      <c r="R34" s="4">
        <v>7400</v>
      </c>
      <c r="S34" s="4" t="s">
        <v>44</v>
      </c>
      <c r="W34" s="25">
        <v>6000</v>
      </c>
      <c r="Y34" s="25"/>
      <c r="AA34" s="25">
        <v>11278118.36</v>
      </c>
      <c r="AC34" s="25">
        <v>0</v>
      </c>
      <c r="AE34" s="25"/>
      <c r="AG34" s="25">
        <f t="shared" si="3"/>
        <v>11284118.36</v>
      </c>
    </row>
    <row r="35" spans="1:33" ht="14.25">
      <c r="A35" s="6" t="s">
        <v>29</v>
      </c>
      <c r="B35" s="7"/>
      <c r="C35" s="7"/>
      <c r="D35" s="7"/>
      <c r="E35" s="7"/>
      <c r="F35" s="28">
        <v>362075</v>
      </c>
      <c r="G35" s="7"/>
      <c r="H35" s="28"/>
      <c r="I35" s="7"/>
      <c r="J35" s="28"/>
      <c r="K35" s="7"/>
      <c r="L35" s="28">
        <v>0</v>
      </c>
      <c r="M35" s="7"/>
      <c r="N35" s="28"/>
      <c r="O35" s="7"/>
      <c r="P35" s="24">
        <f t="shared" si="2"/>
        <v>362075</v>
      </c>
      <c r="R35" s="4">
        <v>7500</v>
      </c>
      <c r="S35" s="4" t="s">
        <v>29</v>
      </c>
      <c r="W35" s="25">
        <v>280529</v>
      </c>
      <c r="Y35" s="25"/>
      <c r="AA35" s="25"/>
      <c r="AC35" s="25">
        <v>0</v>
      </c>
      <c r="AE35" s="25"/>
      <c r="AG35" s="25">
        <f t="shared" si="3"/>
        <v>280529</v>
      </c>
    </row>
    <row r="36" spans="1:33" ht="14.25">
      <c r="A36" s="6" t="s">
        <v>30</v>
      </c>
      <c r="B36" s="7"/>
      <c r="C36" s="7"/>
      <c r="D36" s="7"/>
      <c r="E36" s="7"/>
      <c r="F36" s="28">
        <v>0</v>
      </c>
      <c r="G36" s="7"/>
      <c r="H36" s="28"/>
      <c r="I36" s="7"/>
      <c r="J36" s="28"/>
      <c r="K36" s="7"/>
      <c r="L36" s="28">
        <v>2515825.6</v>
      </c>
      <c r="M36" s="7"/>
      <c r="N36" s="28"/>
      <c r="O36" s="7"/>
      <c r="P36" s="24">
        <f t="shared" si="2"/>
        <v>2515825.6</v>
      </c>
      <c r="R36" s="4">
        <v>7600</v>
      </c>
      <c r="S36" s="4" t="s">
        <v>30</v>
      </c>
      <c r="W36" s="25">
        <v>0</v>
      </c>
      <c r="Y36" s="25"/>
      <c r="AA36" s="25"/>
      <c r="AC36" s="25">
        <v>2523985</v>
      </c>
      <c r="AE36" s="25"/>
      <c r="AG36" s="25">
        <f t="shared" si="3"/>
        <v>2523985</v>
      </c>
    </row>
    <row r="37" spans="1:33" ht="14.25">
      <c r="A37" s="6" t="s">
        <v>31</v>
      </c>
      <c r="B37" s="7"/>
      <c r="C37" s="7"/>
      <c r="D37" s="7"/>
      <c r="E37" s="7"/>
      <c r="F37" s="28">
        <v>730355.07</v>
      </c>
      <c r="G37" s="7"/>
      <c r="H37" s="28"/>
      <c r="I37" s="7"/>
      <c r="J37" s="28"/>
      <c r="K37" s="7"/>
      <c r="L37" s="28">
        <v>0</v>
      </c>
      <c r="M37" s="7"/>
      <c r="N37" s="28"/>
      <c r="O37" s="7"/>
      <c r="P37" s="24">
        <f t="shared" si="2"/>
        <v>730355.07</v>
      </c>
      <c r="R37" s="4">
        <v>7700</v>
      </c>
      <c r="S37" s="4" t="s">
        <v>31</v>
      </c>
      <c r="W37" s="25">
        <v>723829.52</v>
      </c>
      <c r="Y37" s="25"/>
      <c r="AA37" s="25"/>
      <c r="AC37" s="25">
        <v>13050</v>
      </c>
      <c r="AE37" s="25"/>
      <c r="AG37" s="25">
        <f t="shared" si="3"/>
        <v>736879.52</v>
      </c>
    </row>
    <row r="38" spans="1:33" ht="14.25">
      <c r="A38" s="6" t="s">
        <v>32</v>
      </c>
      <c r="B38" s="7"/>
      <c r="C38" s="7"/>
      <c r="D38" s="7"/>
      <c r="E38" s="7"/>
      <c r="F38" s="28">
        <v>2036866.46</v>
      </c>
      <c r="G38" s="7"/>
      <c r="H38" s="28"/>
      <c r="I38" s="7"/>
      <c r="J38" s="28"/>
      <c r="K38" s="7"/>
      <c r="L38" s="28">
        <v>3000</v>
      </c>
      <c r="M38" s="7"/>
      <c r="N38" s="28"/>
      <c r="O38" s="7"/>
      <c r="P38" s="24">
        <f t="shared" si="2"/>
        <v>2039866.46</v>
      </c>
      <c r="R38" s="4">
        <v>7800</v>
      </c>
      <c r="S38" s="4" t="s">
        <v>32</v>
      </c>
      <c r="W38" s="25">
        <v>1703537.84</v>
      </c>
      <c r="Y38" s="25"/>
      <c r="AA38" s="25"/>
      <c r="AC38" s="25">
        <v>68749.82</v>
      </c>
      <c r="AE38" s="25"/>
      <c r="AG38" s="25">
        <f t="shared" si="3"/>
        <v>1772287.6600000001</v>
      </c>
    </row>
    <row r="39" spans="1:33" ht="14.25">
      <c r="A39" s="6" t="s">
        <v>33</v>
      </c>
      <c r="B39" s="7"/>
      <c r="C39" s="7"/>
      <c r="D39" s="7"/>
      <c r="E39" s="7"/>
      <c r="F39" s="28">
        <v>3466005.68</v>
      </c>
      <c r="G39" s="7"/>
      <c r="H39" s="28"/>
      <c r="I39" s="7"/>
      <c r="J39" s="28"/>
      <c r="K39" s="7"/>
      <c r="L39" s="28">
        <v>1200</v>
      </c>
      <c r="M39" s="7"/>
      <c r="N39" s="28"/>
      <c r="O39" s="7"/>
      <c r="P39" s="24">
        <f t="shared" si="2"/>
        <v>3467205.68</v>
      </c>
      <c r="R39" s="4">
        <v>7900</v>
      </c>
      <c r="S39" s="4" t="s">
        <v>33</v>
      </c>
      <c r="W39" s="25">
        <v>3105187.74</v>
      </c>
      <c r="Y39" s="25"/>
      <c r="AA39" s="25"/>
      <c r="AC39" s="25">
        <v>6031</v>
      </c>
      <c r="AE39" s="25"/>
      <c r="AG39" s="25">
        <f t="shared" si="3"/>
        <v>3111218.74</v>
      </c>
    </row>
    <row r="40" spans="1:33" ht="14.25">
      <c r="A40" s="6" t="s">
        <v>34</v>
      </c>
      <c r="B40" s="7"/>
      <c r="C40" s="7"/>
      <c r="D40" s="7"/>
      <c r="E40" s="7"/>
      <c r="F40" s="28">
        <v>1048274.37</v>
      </c>
      <c r="G40" s="7"/>
      <c r="H40" s="28"/>
      <c r="I40" s="7"/>
      <c r="J40" s="28"/>
      <c r="K40" s="7"/>
      <c r="L40" s="28">
        <v>0</v>
      </c>
      <c r="M40" s="7"/>
      <c r="N40" s="28"/>
      <c r="O40" s="7"/>
      <c r="P40" s="24">
        <f t="shared" si="2"/>
        <v>1048274.37</v>
      </c>
      <c r="R40" s="4">
        <v>8100</v>
      </c>
      <c r="S40" s="4" t="s">
        <v>34</v>
      </c>
      <c r="W40" s="25">
        <v>961102.4</v>
      </c>
      <c r="Y40" s="25"/>
      <c r="AA40" s="25"/>
      <c r="AC40" s="25">
        <v>0</v>
      </c>
      <c r="AE40" s="25"/>
      <c r="AG40" s="25">
        <f t="shared" si="3"/>
        <v>961102.4</v>
      </c>
    </row>
    <row r="41" spans="1:33" ht="14.25">
      <c r="A41" s="6" t="s">
        <v>35</v>
      </c>
      <c r="B41" s="7"/>
      <c r="C41" s="7"/>
      <c r="D41" s="7"/>
      <c r="E41" s="7"/>
      <c r="F41" s="28">
        <v>82150</v>
      </c>
      <c r="G41" s="7"/>
      <c r="H41" s="28"/>
      <c r="I41" s="7"/>
      <c r="J41" s="28"/>
      <c r="K41" s="7"/>
      <c r="L41" s="28">
        <v>0</v>
      </c>
      <c r="M41" s="7"/>
      <c r="N41" s="28"/>
      <c r="O41" s="7"/>
      <c r="P41" s="24">
        <f t="shared" si="2"/>
        <v>82150</v>
      </c>
      <c r="R41" s="4">
        <v>9100</v>
      </c>
      <c r="S41" s="4" t="s">
        <v>35</v>
      </c>
      <c r="W41" s="25">
        <v>15750</v>
      </c>
      <c r="Y41" s="25"/>
      <c r="AA41" s="25"/>
      <c r="AC41" s="25">
        <v>0</v>
      </c>
      <c r="AE41" s="25"/>
      <c r="AG41" s="25">
        <f t="shared" si="3"/>
        <v>15750</v>
      </c>
    </row>
    <row r="42" spans="1:33" ht="14.25">
      <c r="A42" s="6" t="s">
        <v>5</v>
      </c>
      <c r="B42" s="7"/>
      <c r="C42" s="7"/>
      <c r="D42" s="7"/>
      <c r="E42" s="7"/>
      <c r="F42" s="28">
        <v>0</v>
      </c>
      <c r="G42" s="7"/>
      <c r="H42" s="28">
        <v>329162.16</v>
      </c>
      <c r="I42" s="7"/>
      <c r="J42" s="28"/>
      <c r="K42" s="7"/>
      <c r="L42" s="28">
        <v>0</v>
      </c>
      <c r="M42" s="7"/>
      <c r="N42" s="28"/>
      <c r="O42" s="7"/>
      <c r="P42" s="24">
        <f t="shared" si="2"/>
        <v>329162.16</v>
      </c>
      <c r="R42" s="4">
        <v>9200</v>
      </c>
      <c r="S42" s="4" t="s">
        <v>5</v>
      </c>
      <c r="W42" s="25">
        <v>0</v>
      </c>
      <c r="Y42" s="25">
        <v>437186.01</v>
      </c>
      <c r="AA42" s="25"/>
      <c r="AC42" s="25">
        <v>0</v>
      </c>
      <c r="AE42" s="25"/>
      <c r="AG42" s="25">
        <f t="shared" si="3"/>
        <v>437186.01</v>
      </c>
    </row>
    <row r="43" spans="1:33" ht="14.25">
      <c r="A43" s="6" t="s">
        <v>65</v>
      </c>
      <c r="B43" s="7"/>
      <c r="C43" s="7"/>
      <c r="D43" s="7"/>
      <c r="E43" s="7"/>
      <c r="F43" s="28">
        <v>0</v>
      </c>
      <c r="G43" s="7"/>
      <c r="H43" s="28"/>
      <c r="I43" s="7"/>
      <c r="J43" s="28"/>
      <c r="K43" s="7"/>
      <c r="L43" s="28">
        <v>0</v>
      </c>
      <c r="M43" s="7"/>
      <c r="N43" s="28">
        <v>356661.33</v>
      </c>
      <c r="O43" s="7"/>
      <c r="P43" s="24">
        <f t="shared" si="2"/>
        <v>356661.33</v>
      </c>
      <c r="S43" s="4" t="s">
        <v>36</v>
      </c>
      <c r="W43" s="25">
        <v>158368.18</v>
      </c>
      <c r="Y43" s="25"/>
      <c r="AA43" s="25">
        <v>1836406.44</v>
      </c>
      <c r="AC43" s="25">
        <v>53731</v>
      </c>
      <c r="AE43" s="25"/>
      <c r="AG43" s="25">
        <f t="shared" si="3"/>
        <v>2048505.6199999999</v>
      </c>
    </row>
    <row r="44" spans="1:33" ht="14.25">
      <c r="A44" s="6"/>
      <c r="B44" s="7"/>
      <c r="C44" s="7"/>
      <c r="D44" s="7"/>
      <c r="E44" s="7"/>
      <c r="F44" s="28"/>
      <c r="G44" s="7"/>
      <c r="H44" s="28"/>
      <c r="I44" s="7"/>
      <c r="J44" s="28"/>
      <c r="K44" s="7"/>
      <c r="L44" s="28"/>
      <c r="M44" s="7"/>
      <c r="N44" s="28"/>
      <c r="O44" s="7"/>
      <c r="P44" s="24"/>
      <c r="W44" s="25"/>
      <c r="Y44" s="25"/>
      <c r="AA44" s="25"/>
      <c r="AC44" s="25"/>
      <c r="AE44" s="25"/>
      <c r="AG44" s="25"/>
    </row>
    <row r="45" spans="1:33" s="40" customFormat="1" ht="15.75" thickBot="1">
      <c r="A45" s="38" t="s">
        <v>37</v>
      </c>
      <c r="B45" s="39"/>
      <c r="C45" s="39"/>
      <c r="F45" s="45">
        <f>SUM(F26:F44)</f>
        <v>37713593.45</v>
      </c>
      <c r="G45" s="39"/>
      <c r="H45" s="45">
        <f>SUM(H26:H44)</f>
        <v>329162.16</v>
      </c>
      <c r="I45" s="39"/>
      <c r="J45" s="45">
        <f>SUM(J34:J44)</f>
        <v>4630775.65</v>
      </c>
      <c r="K45" s="39"/>
      <c r="L45" s="45">
        <f>SUM(L26:L44)</f>
        <v>6485303.92</v>
      </c>
      <c r="M45" s="39"/>
      <c r="N45" s="45">
        <f>SUM(N26:N44)</f>
        <v>356661.33</v>
      </c>
      <c r="O45" s="39"/>
      <c r="P45" s="46">
        <f>SUM(F45:O45)</f>
        <v>49515496.51</v>
      </c>
      <c r="R45" s="39" t="s">
        <v>37</v>
      </c>
      <c r="S45" s="39"/>
      <c r="T45" s="39"/>
      <c r="W45" s="41">
        <f>SUM(W26:W44)</f>
        <v>33693566.64</v>
      </c>
      <c r="Y45" s="41">
        <f>SUM(Y26:Y44)</f>
        <v>437186.01</v>
      </c>
      <c r="AA45" s="41">
        <f>SUM(AA34:AA44)</f>
        <v>13114524.799999999</v>
      </c>
      <c r="AC45" s="41">
        <f>SUM(AC26:AC44)</f>
        <v>5415301.779999999</v>
      </c>
      <c r="AE45" s="41">
        <v>0</v>
      </c>
      <c r="AG45" s="41">
        <f>SUM(W45:AF45)</f>
        <v>52660579.23</v>
      </c>
    </row>
    <row r="46" spans="1:33" ht="14.25">
      <c r="A46" s="6"/>
      <c r="B46" s="7"/>
      <c r="C46" s="7"/>
      <c r="D46" s="7"/>
      <c r="E46" s="7"/>
      <c r="F46" s="28"/>
      <c r="G46" s="7"/>
      <c r="H46" s="28"/>
      <c r="I46" s="7"/>
      <c r="J46" s="28"/>
      <c r="K46" s="7"/>
      <c r="L46" s="28"/>
      <c r="M46" s="7"/>
      <c r="N46" s="28"/>
      <c r="O46" s="7"/>
      <c r="P46" s="24"/>
      <c r="W46" s="25"/>
      <c r="Y46" s="25"/>
      <c r="AA46" s="25"/>
      <c r="AC46" s="25"/>
      <c r="AE46" s="25"/>
      <c r="AG46" s="25"/>
    </row>
    <row r="47" spans="1:33" ht="14.25">
      <c r="A47" s="6" t="s">
        <v>38</v>
      </c>
      <c r="B47" s="7"/>
      <c r="C47" s="7"/>
      <c r="D47" s="7"/>
      <c r="E47" s="7"/>
      <c r="F47" s="28">
        <v>30000</v>
      </c>
      <c r="G47" s="7"/>
      <c r="H47" s="28"/>
      <c r="I47" s="7"/>
      <c r="J47" s="28"/>
      <c r="K47" s="7"/>
      <c r="L47" s="28"/>
      <c r="M47" s="7"/>
      <c r="N47" s="28"/>
      <c r="O47" s="7"/>
      <c r="P47" s="24">
        <f>SUM(F47:O47)</f>
        <v>30000</v>
      </c>
      <c r="S47" s="4" t="s">
        <v>38</v>
      </c>
      <c r="W47" s="25">
        <v>96224</v>
      </c>
      <c r="Y47" s="25"/>
      <c r="AA47" s="25"/>
      <c r="AC47" s="25"/>
      <c r="AE47" s="25"/>
      <c r="AG47" s="25">
        <f>SUM(W47:AF47)</f>
        <v>96224</v>
      </c>
    </row>
    <row r="48" spans="1:33" s="7" customFormat="1" ht="14.25">
      <c r="A48" s="6" t="s">
        <v>68</v>
      </c>
      <c r="F48" s="28">
        <v>1942348.34</v>
      </c>
      <c r="H48" s="28">
        <v>60678.48</v>
      </c>
      <c r="J48" s="28">
        <v>113620.85</v>
      </c>
      <c r="L48" s="28">
        <v>102144.72</v>
      </c>
      <c r="N48" s="28"/>
      <c r="P48" s="24">
        <f>SUM(F48:N48)</f>
        <v>2218792.39</v>
      </c>
      <c r="S48" s="7" t="s">
        <v>51</v>
      </c>
      <c r="W48" s="28">
        <v>1889734.88</v>
      </c>
      <c r="Y48" s="28">
        <v>61093.75</v>
      </c>
      <c r="AA48" s="28">
        <v>0</v>
      </c>
      <c r="AC48" s="28">
        <v>279240.61</v>
      </c>
      <c r="AE48" s="28">
        <v>350180.35</v>
      </c>
      <c r="AG48" s="28">
        <f>SUM(W48:AE48)</f>
        <v>2580249.59</v>
      </c>
    </row>
    <row r="49" spans="1:33" ht="15" customHeight="1">
      <c r="A49" s="26" t="s">
        <v>57</v>
      </c>
      <c r="B49" s="27"/>
      <c r="C49" s="27"/>
      <c r="D49" s="7"/>
      <c r="E49" s="7"/>
      <c r="F49" s="28"/>
      <c r="G49" s="7"/>
      <c r="H49" s="28"/>
      <c r="I49" s="7"/>
      <c r="J49" s="28"/>
      <c r="K49" s="7"/>
      <c r="L49" s="28"/>
      <c r="M49" s="7"/>
      <c r="N49" s="28"/>
      <c r="O49" s="7"/>
      <c r="P49" s="24"/>
      <c r="R49" s="30" t="s">
        <v>57</v>
      </c>
      <c r="S49" s="30"/>
      <c r="T49" s="30"/>
      <c r="W49" s="25"/>
      <c r="Y49" s="25"/>
      <c r="AA49" s="25"/>
      <c r="AC49" s="25"/>
      <c r="AE49" s="25"/>
      <c r="AG49" s="25"/>
    </row>
    <row r="50" spans="1:33" s="14" customFormat="1" ht="15.75" thickBot="1">
      <c r="A50" s="34" t="s">
        <v>58</v>
      </c>
      <c r="B50" s="35"/>
      <c r="C50" s="35"/>
      <c r="F50" s="47">
        <f>SUM(F45:F49)</f>
        <v>39685941.79000001</v>
      </c>
      <c r="G50" s="35"/>
      <c r="H50" s="47">
        <f>SUM(H45:H49)</f>
        <v>389840.63999999996</v>
      </c>
      <c r="I50" s="35"/>
      <c r="J50" s="47">
        <f>SUM(J45:J49)</f>
        <v>4744396.5</v>
      </c>
      <c r="K50" s="35"/>
      <c r="L50" s="47">
        <f>SUM(L45:L49)</f>
        <v>6587448.64</v>
      </c>
      <c r="M50" s="35"/>
      <c r="N50" s="47">
        <f>SUM(N45:N49)</f>
        <v>356661.33</v>
      </c>
      <c r="O50" s="35"/>
      <c r="P50" s="48">
        <f>SUM(F50:N50)</f>
        <v>51764288.900000006</v>
      </c>
      <c r="R50" s="35" t="s">
        <v>58</v>
      </c>
      <c r="S50" s="35"/>
      <c r="T50" s="35"/>
      <c r="W50" s="36">
        <f>SUM(W45:W49)</f>
        <v>35679525.52</v>
      </c>
      <c r="Y50" s="36">
        <f>SUM(Y45:Y49)</f>
        <v>498279.76</v>
      </c>
      <c r="AA50" s="36">
        <f>SUM(AA45:AA49)</f>
        <v>13114524.799999999</v>
      </c>
      <c r="AC50" s="36">
        <f>SUM(AC45:AC49)</f>
        <v>5694542.39</v>
      </c>
      <c r="AE50" s="36">
        <f>SUM(AE45:AE49)</f>
        <v>350180.35</v>
      </c>
      <c r="AG50" s="36">
        <f>SUM(W50:AE50)</f>
        <v>55337052.82</v>
      </c>
    </row>
    <row r="51" spans="1:16" ht="15" thickTop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/>
    </row>
    <row r="52" spans="1:16" s="7" customFormat="1" ht="14.25">
      <c r="A52" s="42" t="s">
        <v>61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</row>
    <row r="54" spans="1:16" ht="81.75" customHeight="1">
      <c r="A54" s="61" t="s">
        <v>73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</row>
  </sheetData>
  <sheetProtection/>
  <mergeCells count="14">
    <mergeCell ref="W5:AE5"/>
    <mergeCell ref="W7:AE7"/>
    <mergeCell ref="W1:AE1"/>
    <mergeCell ref="W2:AE2"/>
    <mergeCell ref="W3:AE3"/>
    <mergeCell ref="W4:AE4"/>
    <mergeCell ref="A54:P54"/>
    <mergeCell ref="F7:N7"/>
    <mergeCell ref="F1:N1"/>
    <mergeCell ref="F3:N3"/>
    <mergeCell ref="F4:N4"/>
    <mergeCell ref="F5:N5"/>
    <mergeCell ref="F2:N2"/>
    <mergeCell ref="F6:N6"/>
  </mergeCells>
  <printOptions/>
  <pageMargins left="0.5" right="0.5" top="0.5" bottom="0.5" header="0.5" footer="0.5"/>
  <pageSetup fitToHeight="1" fitToWidth="1" horizontalDpi="300" verticalDpi="300" orientation="landscape" paperSize="5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25">
      <selection activeCell="F48" sqref="F48"/>
    </sheetView>
  </sheetViews>
  <sheetFormatPr defaultColWidth="9.140625" defaultRowHeight="12.75"/>
  <cols>
    <col min="1" max="2" width="10.7109375" style="0" customWidth="1"/>
    <col min="3" max="3" width="14.421875" style="0" customWidth="1"/>
    <col min="6" max="6" width="17.00390625" style="0" customWidth="1"/>
    <col min="8" max="8" width="17.140625" style="0" customWidth="1"/>
    <col min="10" max="10" width="17.140625" style="0" customWidth="1"/>
    <col min="12" max="12" width="17.140625" style="0" customWidth="1"/>
    <col min="14" max="14" width="17.7109375" style="0" customWidth="1"/>
  </cols>
  <sheetData>
    <row r="1" spans="1:14" ht="15">
      <c r="A1" s="55" t="s">
        <v>105</v>
      </c>
      <c r="B1" s="56"/>
      <c r="C1" s="56"/>
      <c r="D1" s="56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117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120</v>
      </c>
      <c r="B3" s="7"/>
      <c r="C3" s="7"/>
      <c r="D3" s="59">
        <v>5.623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122</v>
      </c>
      <c r="B4" s="7"/>
      <c r="C4" s="7"/>
      <c r="D4" s="59">
        <v>0.748</v>
      </c>
      <c r="E4" s="11"/>
      <c r="F4" s="63" t="s">
        <v>118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123</v>
      </c>
      <c r="B5" s="7"/>
      <c r="C5" s="7"/>
      <c r="D5" s="59">
        <v>0.25</v>
      </c>
      <c r="E5" s="11"/>
      <c r="F5" s="68" t="s">
        <v>119</v>
      </c>
      <c r="G5" s="68"/>
      <c r="H5" s="68"/>
      <c r="I5" s="68"/>
      <c r="J5" s="68"/>
      <c r="K5" s="68"/>
      <c r="L5" s="68"/>
      <c r="M5" s="68"/>
      <c r="N5" s="9"/>
    </row>
    <row r="6" spans="1:14" ht="15">
      <c r="A6" s="6" t="s">
        <v>63</v>
      </c>
      <c r="B6" s="7"/>
      <c r="C6" s="7"/>
      <c r="D6" s="59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121</v>
      </c>
      <c r="B7" s="7"/>
      <c r="C7" s="7"/>
      <c r="D7" s="59">
        <v>1.5</v>
      </c>
      <c r="E7" s="11"/>
      <c r="F7" s="63" t="s">
        <v>114</v>
      </c>
      <c r="G7" s="63"/>
      <c r="H7" s="63"/>
      <c r="I7" s="63"/>
      <c r="J7" s="63"/>
      <c r="K7" s="63"/>
      <c r="L7" s="63"/>
      <c r="M7" s="63"/>
      <c r="N7" s="9"/>
    </row>
    <row r="8" spans="1:14" ht="16.5" thickBot="1">
      <c r="A8" s="13"/>
      <c r="B8" s="14"/>
      <c r="C8" s="35" t="s">
        <v>45</v>
      </c>
      <c r="D8" s="54">
        <f>SUM(D3:D7)</f>
        <v>8.121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39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45</v>
      </c>
    </row>
    <row r="11" spans="1:14" ht="14.25">
      <c r="A11" s="6"/>
      <c r="B11" s="7"/>
      <c r="C11" s="7"/>
      <c r="D11" s="7"/>
      <c r="E11" s="7"/>
      <c r="F11" s="8" t="s">
        <v>40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2" t="s">
        <v>12</v>
      </c>
    </row>
    <row r="12" spans="1:14" ht="15">
      <c r="A12" s="26"/>
      <c r="B12" s="27"/>
      <c r="C12" s="27"/>
      <c r="D12" s="7"/>
      <c r="E12" s="7"/>
      <c r="F12" s="8"/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5">
      <c r="A13" s="26" t="s">
        <v>56</v>
      </c>
      <c r="B13" s="27"/>
      <c r="C13" s="2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52">
        <v>35000</v>
      </c>
      <c r="G14" s="28"/>
      <c r="H14" s="52">
        <v>0</v>
      </c>
      <c r="I14" s="28"/>
      <c r="J14" s="52">
        <v>0</v>
      </c>
      <c r="K14" s="28"/>
      <c r="L14" s="52">
        <v>20332.23</v>
      </c>
      <c r="M14" s="28"/>
      <c r="N14" s="24">
        <f>SUM(F14:M14)</f>
        <v>55332.229999999996</v>
      </c>
    </row>
    <row r="15" spans="1:14" ht="14.25">
      <c r="A15" s="6" t="s">
        <v>48</v>
      </c>
      <c r="B15" s="7"/>
      <c r="C15" s="7"/>
      <c r="D15" s="7"/>
      <c r="E15" s="7"/>
      <c r="F15" s="52">
        <v>200000</v>
      </c>
      <c r="G15" s="7"/>
      <c r="H15" s="52">
        <v>0</v>
      </c>
      <c r="I15" s="7"/>
      <c r="J15" s="52">
        <v>0</v>
      </c>
      <c r="K15" s="7"/>
      <c r="L15" s="52">
        <v>12548143.93</v>
      </c>
      <c r="M15" s="7"/>
      <c r="N15" s="24">
        <f>SUM(F15:M15)</f>
        <v>12748143.93</v>
      </c>
    </row>
    <row r="16" spans="1:14" ht="14.25">
      <c r="A16" s="6" t="s">
        <v>15</v>
      </c>
      <c r="B16" s="7"/>
      <c r="C16" s="7"/>
      <c r="D16" s="7"/>
      <c r="E16" s="7"/>
      <c r="F16" s="52">
        <v>34838223</v>
      </c>
      <c r="G16" s="7"/>
      <c r="H16" s="52">
        <v>212555.55</v>
      </c>
      <c r="I16" s="7"/>
      <c r="J16" s="52">
        <v>525856</v>
      </c>
      <c r="K16" s="7"/>
      <c r="L16" s="52">
        <v>60000</v>
      </c>
      <c r="M16" s="7"/>
      <c r="N16" s="24">
        <f>SUM(F16:M16)</f>
        <v>35636634.55</v>
      </c>
    </row>
    <row r="17" spans="1:14" ht="14.25">
      <c r="A17" s="6" t="s">
        <v>16</v>
      </c>
      <c r="B17" s="7"/>
      <c r="C17" s="7"/>
      <c r="D17" s="7"/>
      <c r="E17" s="7"/>
      <c r="F17" s="52">
        <v>11314298</v>
      </c>
      <c r="G17" s="7"/>
      <c r="H17" s="52">
        <v>0</v>
      </c>
      <c r="I17" s="7"/>
      <c r="J17" s="52">
        <v>2404070</v>
      </c>
      <c r="K17" s="7"/>
      <c r="L17" s="52">
        <v>1091260.54</v>
      </c>
      <c r="M17" s="7"/>
      <c r="N17" s="24">
        <f>SUM(F17:M17)</f>
        <v>14809628.54</v>
      </c>
    </row>
    <row r="18" spans="1:14" ht="14.25">
      <c r="A18" s="6" t="s">
        <v>79</v>
      </c>
      <c r="B18" s="7"/>
      <c r="C18" s="7"/>
      <c r="D18" s="7"/>
      <c r="E18" s="7"/>
      <c r="F18" s="52">
        <v>16000</v>
      </c>
      <c r="G18" s="7"/>
      <c r="H18" s="52">
        <v>0</v>
      </c>
      <c r="I18" s="7"/>
      <c r="J18" s="52">
        <v>0</v>
      </c>
      <c r="K18" s="7"/>
      <c r="L18" s="52">
        <v>0</v>
      </c>
      <c r="M18" s="7"/>
      <c r="N18" s="24">
        <f>SUM(F18:L18)</f>
        <v>16000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124</v>
      </c>
      <c r="B20" s="39"/>
      <c r="C20" s="39"/>
      <c r="D20" s="40"/>
      <c r="E20" s="40"/>
      <c r="F20" s="41">
        <f>SUM(F14:F18)</f>
        <v>46403521</v>
      </c>
      <c r="G20" s="50"/>
      <c r="H20" s="41">
        <f>SUM(H14:H18)</f>
        <v>212555.55</v>
      </c>
      <c r="I20" s="50"/>
      <c r="J20" s="41">
        <f>SUM(J14:J18)</f>
        <v>2929926</v>
      </c>
      <c r="K20" s="50"/>
      <c r="L20" s="41">
        <f>SUM(L14:L18)</f>
        <v>13719736.7</v>
      </c>
      <c r="M20" s="41"/>
      <c r="N20" s="51">
        <f>SUM(F20:M20)</f>
        <v>63265739.25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200000</v>
      </c>
      <c r="G22" s="7"/>
      <c r="H22" s="28">
        <v>0</v>
      </c>
      <c r="I22" s="7"/>
      <c r="J22" s="28">
        <v>0</v>
      </c>
      <c r="K22" s="7"/>
      <c r="L22" s="28">
        <v>0</v>
      </c>
      <c r="M22" s="7"/>
      <c r="N22" s="24">
        <f>SUM(F22:M22)</f>
        <v>200000</v>
      </c>
    </row>
    <row r="23" spans="1:14" ht="14.25">
      <c r="A23" s="6" t="s">
        <v>115</v>
      </c>
      <c r="B23" s="7"/>
      <c r="C23" s="32"/>
      <c r="D23" s="7"/>
      <c r="E23" s="7"/>
      <c r="F23" s="28">
        <v>9429392.26</v>
      </c>
      <c r="G23" s="7"/>
      <c r="H23" s="28">
        <v>48096.7</v>
      </c>
      <c r="I23" s="7"/>
      <c r="J23" s="28">
        <v>5851626.62</v>
      </c>
      <c r="K23" s="7"/>
      <c r="L23" s="52">
        <v>512120.46</v>
      </c>
      <c r="M23" s="7"/>
      <c r="N23" s="24">
        <f>SUM(F23:M23)</f>
        <v>15841236.04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52"/>
      <c r="M24" s="7"/>
      <c r="N24" s="24"/>
    </row>
    <row r="25" spans="1:14" ht="15.75" thickBot="1">
      <c r="A25" s="34" t="s">
        <v>125</v>
      </c>
      <c r="B25" s="35"/>
      <c r="C25" s="35"/>
      <c r="D25" s="14"/>
      <c r="E25" s="14"/>
      <c r="F25" s="47">
        <f>SUM(F20:F24)</f>
        <v>56032913.26</v>
      </c>
      <c r="G25" s="35"/>
      <c r="H25" s="47">
        <f>SUM(H20:H24)</f>
        <v>260652.25</v>
      </c>
      <c r="I25" s="35"/>
      <c r="J25" s="47">
        <f>SUM(J20:J24)</f>
        <v>8781552.620000001</v>
      </c>
      <c r="K25" s="35"/>
      <c r="L25" s="53">
        <f>SUM(L20:L23)</f>
        <v>14231857.16</v>
      </c>
      <c r="M25" s="35"/>
      <c r="N25" s="48">
        <f>SUM(F25:M25)</f>
        <v>79306975.28999999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126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52">
        <v>32833548.92</v>
      </c>
      <c r="G28" s="7"/>
      <c r="H28" s="52"/>
      <c r="I28" s="7"/>
      <c r="J28" s="52"/>
      <c r="K28" s="7"/>
      <c r="L28" s="52">
        <v>4384690.66</v>
      </c>
      <c r="M28" s="7"/>
      <c r="N28" s="24">
        <f aca="true" t="shared" si="0" ref="N28:N46">SUM(F28:M28)</f>
        <v>37218239.58</v>
      </c>
    </row>
    <row r="29" spans="1:14" ht="14.25">
      <c r="A29" s="6" t="s">
        <v>22</v>
      </c>
      <c r="B29" s="7"/>
      <c r="C29" s="7"/>
      <c r="D29" s="7"/>
      <c r="E29" s="7"/>
      <c r="F29" s="52">
        <v>1964819.95</v>
      </c>
      <c r="G29" s="7"/>
      <c r="H29" s="52"/>
      <c r="I29" s="7"/>
      <c r="J29" s="52"/>
      <c r="K29" s="7"/>
      <c r="L29" s="52">
        <v>1141982.37</v>
      </c>
      <c r="M29" s="7"/>
      <c r="N29" s="24">
        <f t="shared" si="0"/>
        <v>3106802.3200000003</v>
      </c>
    </row>
    <row r="30" spans="1:14" ht="14.25">
      <c r="A30" s="6" t="s">
        <v>23</v>
      </c>
      <c r="B30" s="7"/>
      <c r="C30" s="7"/>
      <c r="D30" s="7"/>
      <c r="E30" s="7"/>
      <c r="F30" s="52">
        <v>667658.5</v>
      </c>
      <c r="G30" s="7"/>
      <c r="H30" s="52"/>
      <c r="I30" s="7"/>
      <c r="J30" s="52"/>
      <c r="K30" s="7"/>
      <c r="L30" s="52">
        <v>1156925.42</v>
      </c>
      <c r="M30" s="7"/>
      <c r="N30" s="24">
        <f t="shared" si="0"/>
        <v>1824583.92</v>
      </c>
    </row>
    <row r="31" spans="1:14" ht="14.25">
      <c r="A31" s="6" t="s">
        <v>127</v>
      </c>
      <c r="B31" s="7"/>
      <c r="C31" s="7"/>
      <c r="D31" s="7"/>
      <c r="E31" s="7"/>
      <c r="F31" s="52">
        <v>595559.22</v>
      </c>
      <c r="G31" s="7"/>
      <c r="H31" s="52"/>
      <c r="I31" s="7"/>
      <c r="J31" s="52"/>
      <c r="K31" s="7"/>
      <c r="L31" s="52">
        <v>1297690.07</v>
      </c>
      <c r="M31" s="7"/>
      <c r="N31" s="24">
        <f t="shared" si="0"/>
        <v>1893249.29</v>
      </c>
    </row>
    <row r="32" spans="1:14" ht="14.25">
      <c r="A32" s="6" t="s">
        <v>128</v>
      </c>
      <c r="B32" s="7"/>
      <c r="C32" s="7"/>
      <c r="D32" s="7"/>
      <c r="E32" s="7"/>
      <c r="F32" s="52">
        <v>161030</v>
      </c>
      <c r="G32" s="7"/>
      <c r="H32" s="52"/>
      <c r="I32" s="7"/>
      <c r="J32" s="52"/>
      <c r="K32" s="7"/>
      <c r="L32" s="52">
        <v>299645.39</v>
      </c>
      <c r="M32" s="7"/>
      <c r="N32" s="24">
        <f t="shared" si="0"/>
        <v>460675.39</v>
      </c>
    </row>
    <row r="33" spans="1:14" ht="14.25">
      <c r="A33" s="6" t="s">
        <v>129</v>
      </c>
      <c r="B33" s="7"/>
      <c r="C33" s="7"/>
      <c r="D33" s="7"/>
      <c r="E33" s="7"/>
      <c r="F33" s="52">
        <v>555966</v>
      </c>
      <c r="G33" s="7"/>
      <c r="H33" s="52"/>
      <c r="I33" s="7"/>
      <c r="J33" s="52"/>
      <c r="K33" s="7"/>
      <c r="L33" s="52">
        <v>0</v>
      </c>
      <c r="M33" s="7"/>
      <c r="N33" s="24">
        <f t="shared" si="0"/>
        <v>555966</v>
      </c>
    </row>
    <row r="34" spans="1:14" ht="14.25">
      <c r="A34" s="6" t="s">
        <v>26</v>
      </c>
      <c r="B34" s="7"/>
      <c r="C34" s="7"/>
      <c r="D34" s="7"/>
      <c r="E34" s="7"/>
      <c r="F34" s="52">
        <v>667433</v>
      </c>
      <c r="G34" s="7"/>
      <c r="H34" s="52"/>
      <c r="I34" s="7"/>
      <c r="J34" s="52"/>
      <c r="K34" s="7"/>
      <c r="L34" s="52">
        <v>0</v>
      </c>
      <c r="M34" s="7"/>
      <c r="N34" s="24">
        <f t="shared" si="0"/>
        <v>667433</v>
      </c>
    </row>
    <row r="35" spans="1:14" ht="14.25">
      <c r="A35" s="6" t="s">
        <v>27</v>
      </c>
      <c r="B35" s="7"/>
      <c r="C35" s="7"/>
      <c r="D35" s="7"/>
      <c r="E35" s="7"/>
      <c r="F35" s="52">
        <v>1653677.49</v>
      </c>
      <c r="G35" s="7"/>
      <c r="H35" s="52"/>
      <c r="I35" s="7"/>
      <c r="J35" s="52"/>
      <c r="K35" s="7"/>
      <c r="L35" s="52">
        <v>269484.16</v>
      </c>
      <c r="M35" s="7"/>
      <c r="N35" s="24">
        <f t="shared" si="0"/>
        <v>1923161.65</v>
      </c>
    </row>
    <row r="36" spans="1:14" ht="14.25">
      <c r="A36" s="6" t="s">
        <v>28</v>
      </c>
      <c r="B36" s="7"/>
      <c r="C36" s="7"/>
      <c r="D36" s="7"/>
      <c r="E36" s="7"/>
      <c r="F36" s="52">
        <v>3570425.2</v>
      </c>
      <c r="G36" s="7"/>
      <c r="H36" s="52"/>
      <c r="I36" s="7"/>
      <c r="J36" s="52"/>
      <c r="K36" s="7"/>
      <c r="L36" s="52">
        <v>1000</v>
      </c>
      <c r="M36" s="7"/>
      <c r="N36" s="24">
        <f t="shared" si="0"/>
        <v>3571425.2</v>
      </c>
    </row>
    <row r="37" spans="1:14" ht="14.25">
      <c r="A37" s="6" t="s">
        <v>130</v>
      </c>
      <c r="B37" s="7"/>
      <c r="C37" s="7"/>
      <c r="D37" s="7"/>
      <c r="E37" s="7"/>
      <c r="F37" s="52">
        <v>270857.71</v>
      </c>
      <c r="G37" s="7"/>
      <c r="H37" s="52"/>
      <c r="I37" s="7"/>
      <c r="J37" s="52">
        <v>8483713.21</v>
      </c>
      <c r="K37" s="7"/>
      <c r="L37" s="52">
        <v>500000</v>
      </c>
      <c r="M37" s="7"/>
      <c r="N37" s="24">
        <f t="shared" si="0"/>
        <v>9254570.920000002</v>
      </c>
    </row>
    <row r="38" spans="1:14" ht="14.25">
      <c r="A38" s="6" t="s">
        <v>29</v>
      </c>
      <c r="B38" s="7"/>
      <c r="C38" s="7"/>
      <c r="D38" s="7"/>
      <c r="E38" s="7"/>
      <c r="F38" s="52">
        <v>461265.16</v>
      </c>
      <c r="G38" s="7"/>
      <c r="H38" s="52"/>
      <c r="I38" s="7"/>
      <c r="J38" s="52"/>
      <c r="K38" s="7"/>
      <c r="L38" s="52">
        <v>0</v>
      </c>
      <c r="M38" s="7"/>
      <c r="N38" s="24">
        <f t="shared" si="0"/>
        <v>461265.16</v>
      </c>
    </row>
    <row r="39" spans="1:14" ht="14.25">
      <c r="A39" s="6" t="s">
        <v>30</v>
      </c>
      <c r="B39" s="7"/>
      <c r="C39" s="7"/>
      <c r="D39" s="7"/>
      <c r="E39" s="7"/>
      <c r="F39" s="52">
        <v>0</v>
      </c>
      <c r="G39" s="7"/>
      <c r="H39" s="52"/>
      <c r="I39" s="7"/>
      <c r="J39" s="52"/>
      <c r="K39" s="7"/>
      <c r="L39" s="52">
        <v>4136006.82</v>
      </c>
      <c r="M39" s="7"/>
      <c r="N39" s="24">
        <f t="shared" si="0"/>
        <v>4136006.82</v>
      </c>
    </row>
    <row r="40" spans="1:14" ht="14.25">
      <c r="A40" s="6" t="s">
        <v>31</v>
      </c>
      <c r="B40" s="7"/>
      <c r="C40" s="7"/>
      <c r="D40" s="7"/>
      <c r="E40" s="7"/>
      <c r="F40" s="52">
        <v>362568.5</v>
      </c>
      <c r="G40" s="7"/>
      <c r="H40" s="52"/>
      <c r="I40" s="7"/>
      <c r="J40" s="52"/>
      <c r="K40" s="7"/>
      <c r="L40" s="52">
        <v>0</v>
      </c>
      <c r="M40" s="7"/>
      <c r="N40" s="24">
        <f t="shared" si="0"/>
        <v>362568.5</v>
      </c>
    </row>
    <row r="41" spans="1:14" ht="14.25">
      <c r="A41" s="6" t="s">
        <v>32</v>
      </c>
      <c r="B41" s="7"/>
      <c r="C41" s="7"/>
      <c r="D41" s="7"/>
      <c r="E41" s="7"/>
      <c r="F41" s="52">
        <v>3127990.1</v>
      </c>
      <c r="G41" s="7"/>
      <c r="H41" s="52"/>
      <c r="I41" s="7"/>
      <c r="J41" s="52"/>
      <c r="K41" s="7"/>
      <c r="L41" s="52">
        <v>646342.81</v>
      </c>
      <c r="M41" s="7"/>
      <c r="N41" s="24">
        <f t="shared" si="0"/>
        <v>3774332.91</v>
      </c>
    </row>
    <row r="42" spans="1:14" ht="14.25">
      <c r="A42" s="6" t="s">
        <v>33</v>
      </c>
      <c r="B42" s="7"/>
      <c r="C42" s="7"/>
      <c r="D42" s="7"/>
      <c r="E42" s="7"/>
      <c r="F42" s="52">
        <v>4245985.31</v>
      </c>
      <c r="G42" s="7"/>
      <c r="H42" s="52"/>
      <c r="I42" s="7"/>
      <c r="J42" s="52"/>
      <c r="K42" s="7"/>
      <c r="L42" s="52">
        <v>12514</v>
      </c>
      <c r="M42" s="7"/>
      <c r="N42" s="24">
        <f t="shared" si="0"/>
        <v>4258499.31</v>
      </c>
    </row>
    <row r="43" spans="1:14" ht="14.25">
      <c r="A43" s="6" t="s">
        <v>34</v>
      </c>
      <c r="B43" s="7"/>
      <c r="C43" s="7"/>
      <c r="D43" s="7"/>
      <c r="E43" s="7"/>
      <c r="F43" s="52">
        <v>1304578.15</v>
      </c>
      <c r="G43" s="7"/>
      <c r="H43" s="52"/>
      <c r="I43" s="7"/>
      <c r="J43" s="52"/>
      <c r="K43" s="7"/>
      <c r="L43" s="52">
        <v>0</v>
      </c>
      <c r="M43" s="7"/>
      <c r="N43" s="24">
        <f t="shared" si="0"/>
        <v>1304578.15</v>
      </c>
    </row>
    <row r="44" spans="1:14" ht="14.25">
      <c r="A44" s="6" t="s">
        <v>131</v>
      </c>
      <c r="B44" s="7"/>
      <c r="C44" s="7"/>
      <c r="D44" s="7"/>
      <c r="E44" s="7"/>
      <c r="F44" s="52">
        <v>435188.4</v>
      </c>
      <c r="G44" s="7"/>
      <c r="H44" s="52"/>
      <c r="I44" s="7"/>
      <c r="J44" s="52"/>
      <c r="K44" s="7"/>
      <c r="L44" s="52">
        <v>204500</v>
      </c>
      <c r="M44" s="7"/>
      <c r="N44" s="24">
        <f t="shared" si="0"/>
        <v>639688.4</v>
      </c>
    </row>
    <row r="45" spans="1:14" ht="14.25">
      <c r="A45" s="6" t="s">
        <v>35</v>
      </c>
      <c r="B45" s="7"/>
      <c r="C45" s="7"/>
      <c r="D45" s="7"/>
      <c r="E45" s="7"/>
      <c r="F45" s="52">
        <v>317500</v>
      </c>
      <c r="G45" s="7"/>
      <c r="H45" s="52"/>
      <c r="I45" s="7"/>
      <c r="J45" s="52"/>
      <c r="K45" s="7"/>
      <c r="L45" s="52">
        <v>0</v>
      </c>
      <c r="M45" s="7"/>
      <c r="N45" s="24">
        <f t="shared" si="0"/>
        <v>317500</v>
      </c>
    </row>
    <row r="46" spans="1:14" ht="14.25">
      <c r="A46" s="6" t="s">
        <v>5</v>
      </c>
      <c r="B46" s="7"/>
      <c r="C46" s="7"/>
      <c r="D46" s="7"/>
      <c r="E46" s="7"/>
      <c r="F46" s="52">
        <v>0</v>
      </c>
      <c r="G46" s="7"/>
      <c r="H46" s="52">
        <v>220812.5</v>
      </c>
      <c r="I46" s="7"/>
      <c r="J46" s="52"/>
      <c r="K46" s="7"/>
      <c r="L46" s="52">
        <v>0</v>
      </c>
      <c r="M46" s="7"/>
      <c r="N46" s="24">
        <f t="shared" si="0"/>
        <v>220812.5</v>
      </c>
    </row>
    <row r="47" spans="1:14" ht="14.25">
      <c r="A47" s="6"/>
      <c r="B47" s="7"/>
      <c r="C47" s="7"/>
      <c r="D47" s="7"/>
      <c r="E47" s="7"/>
      <c r="F47" s="28"/>
      <c r="G47" s="7"/>
      <c r="H47" s="28"/>
      <c r="I47" s="7"/>
      <c r="J47" s="28"/>
      <c r="K47" s="7"/>
      <c r="L47" s="52"/>
      <c r="M47" s="7"/>
      <c r="N47" s="24"/>
    </row>
    <row r="48" spans="1:14" ht="15.75" thickBot="1">
      <c r="A48" s="38" t="s">
        <v>37</v>
      </c>
      <c r="B48" s="39"/>
      <c r="C48" s="39"/>
      <c r="D48" s="40"/>
      <c r="E48" s="40"/>
      <c r="F48" s="45">
        <f>SUM(F28:F47)</f>
        <v>53196051.61000001</v>
      </c>
      <c r="G48" s="39"/>
      <c r="H48" s="45">
        <f>SUM(H28:H47)</f>
        <v>220812.5</v>
      </c>
      <c r="I48" s="39"/>
      <c r="J48" s="45">
        <f>SUM(J37:J47)</f>
        <v>8483713.21</v>
      </c>
      <c r="K48" s="39"/>
      <c r="L48" s="60">
        <f>SUM(L28:L47)</f>
        <v>14050781.700000001</v>
      </c>
      <c r="M48" s="39"/>
      <c r="N48" s="46">
        <f>SUM(F48:M48)</f>
        <v>75951359.02000001</v>
      </c>
    </row>
    <row r="49" spans="1:14" ht="14.25">
      <c r="A49" s="6"/>
      <c r="B49" s="7"/>
      <c r="C49" s="7"/>
      <c r="D49" s="7"/>
      <c r="E49" s="7"/>
      <c r="F49" s="28"/>
      <c r="G49" s="7"/>
      <c r="H49" s="28"/>
      <c r="I49" s="7"/>
      <c r="J49" s="28"/>
      <c r="K49" s="7"/>
      <c r="L49" s="52"/>
      <c r="M49" s="7"/>
      <c r="N49" s="24"/>
    </row>
    <row r="50" spans="1:14" ht="14.25">
      <c r="A50" s="6" t="s">
        <v>38</v>
      </c>
      <c r="B50" s="7"/>
      <c r="C50" s="7"/>
      <c r="D50" s="7"/>
      <c r="E50" s="7"/>
      <c r="F50" s="52">
        <v>0</v>
      </c>
      <c r="G50" s="7"/>
      <c r="H50" s="52">
        <v>0</v>
      </c>
      <c r="I50" s="7"/>
      <c r="J50" s="52">
        <v>200000</v>
      </c>
      <c r="K50" s="7"/>
      <c r="L50" s="52">
        <v>0</v>
      </c>
      <c r="M50" s="7"/>
      <c r="N50" s="24">
        <f>SUM(F50:M50)</f>
        <v>200000</v>
      </c>
    </row>
    <row r="51" spans="1:14" ht="14.25">
      <c r="A51" s="6" t="s">
        <v>116</v>
      </c>
      <c r="B51" s="7"/>
      <c r="C51" s="7"/>
      <c r="D51" s="7"/>
      <c r="E51" s="7"/>
      <c r="F51" s="52">
        <v>2836861.65</v>
      </c>
      <c r="G51" s="7"/>
      <c r="H51" s="52">
        <v>39839.75</v>
      </c>
      <c r="I51" s="7"/>
      <c r="J51" s="52">
        <v>97839.41</v>
      </c>
      <c r="K51" s="7"/>
      <c r="L51" s="52">
        <v>181075.46</v>
      </c>
      <c r="M51" s="7"/>
      <c r="N51" s="24">
        <f>SUM(F51:M51)</f>
        <v>3155616.27</v>
      </c>
    </row>
    <row r="52" spans="1:14" ht="14.25">
      <c r="A52" s="6"/>
      <c r="B52" s="7"/>
      <c r="C52" s="7"/>
      <c r="D52" s="7"/>
      <c r="E52" s="7"/>
      <c r="F52" s="52"/>
      <c r="G52" s="7"/>
      <c r="H52" s="52"/>
      <c r="I52" s="7"/>
      <c r="J52" s="52"/>
      <c r="K52" s="7"/>
      <c r="L52" s="52"/>
      <c r="M52" s="7"/>
      <c r="N52" s="24"/>
    </row>
    <row r="53" spans="1:14" ht="15">
      <c r="A53" s="26" t="s">
        <v>132</v>
      </c>
      <c r="B53" s="27"/>
      <c r="C53" s="27"/>
      <c r="D53" s="7"/>
      <c r="E53" s="7"/>
      <c r="F53" s="28"/>
      <c r="G53" s="7"/>
      <c r="H53" s="28"/>
      <c r="I53" s="7"/>
      <c r="J53" s="28"/>
      <c r="K53" s="7"/>
      <c r="L53" s="28"/>
      <c r="M53" s="7"/>
      <c r="N53" s="24"/>
    </row>
    <row r="54" spans="1:14" ht="15.75" thickBot="1">
      <c r="A54" s="34" t="s">
        <v>58</v>
      </c>
      <c r="B54" s="35"/>
      <c r="C54" s="35"/>
      <c r="D54" s="14"/>
      <c r="E54" s="14"/>
      <c r="F54" s="47">
        <f>SUM(F48:F53)</f>
        <v>56032913.260000005</v>
      </c>
      <c r="G54" s="35"/>
      <c r="H54" s="47">
        <f>SUM(H48:H53)</f>
        <v>260652.25</v>
      </c>
      <c r="I54" s="35"/>
      <c r="J54" s="47">
        <f>SUM(J48:J53)</f>
        <v>8781552.620000001</v>
      </c>
      <c r="K54" s="35"/>
      <c r="L54" s="53">
        <f>SUM(L48:L53)</f>
        <v>14231857.160000002</v>
      </c>
      <c r="M54" s="35"/>
      <c r="N54" s="48">
        <f>SUM(F54:M54)</f>
        <v>79306975.29</v>
      </c>
    </row>
    <row r="55" spans="1:14" ht="15" thickTop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9"/>
    </row>
    <row r="56" spans="1:14" ht="14.25">
      <c r="A56" s="69" t="s">
        <v>61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1"/>
    </row>
    <row r="58" spans="6:12" ht="12.75">
      <c r="F58" s="58">
        <v>55076183.91</v>
      </c>
      <c r="L58" s="58">
        <f>+L25</f>
        <v>14231857.16</v>
      </c>
    </row>
    <row r="59" spans="6:12" ht="12.75">
      <c r="F59" s="58">
        <f>F54</f>
        <v>56032913.260000005</v>
      </c>
      <c r="L59" s="58">
        <f>+L54</f>
        <v>14231857.160000002</v>
      </c>
    </row>
    <row r="60" spans="6:12" ht="12.75">
      <c r="F60" s="58">
        <f>+F59-F58</f>
        <v>956729.3500000089</v>
      </c>
      <c r="L60" s="58">
        <f>+L58-L59</f>
        <v>0</v>
      </c>
    </row>
    <row r="61" ht="12.75">
      <c r="F61" s="57">
        <f>(+F60/F58)</f>
        <v>0.017371017417680944</v>
      </c>
    </row>
  </sheetData>
  <sheetProtection/>
  <mergeCells count="8">
    <mergeCell ref="A56:N56"/>
    <mergeCell ref="F7:M7"/>
    <mergeCell ref="F1:M1"/>
    <mergeCell ref="F2:M2"/>
    <mergeCell ref="F3:M3"/>
    <mergeCell ref="F4:M4"/>
    <mergeCell ref="F5:M5"/>
    <mergeCell ref="F6:M6"/>
  </mergeCells>
  <printOptions/>
  <pageMargins left="0.7" right="0.7" top="0.5" bottom="0.5" header="0.3" footer="0.3"/>
  <pageSetup fitToHeight="1" fitToWidth="1" horizontalDpi="300" verticalDpi="300" orientation="landscape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16">
      <selection activeCell="N58" sqref="N58"/>
    </sheetView>
  </sheetViews>
  <sheetFormatPr defaultColWidth="9.140625" defaultRowHeight="12.75"/>
  <cols>
    <col min="1" max="2" width="10.7109375" style="0" customWidth="1"/>
    <col min="3" max="3" width="14.421875" style="0" customWidth="1"/>
    <col min="6" max="6" width="17.00390625" style="0" customWidth="1"/>
    <col min="8" max="8" width="17.140625" style="0" customWidth="1"/>
    <col min="10" max="10" width="17.140625" style="0" customWidth="1"/>
    <col min="12" max="12" width="17.140625" style="0" customWidth="1"/>
    <col min="14" max="14" width="17.7109375" style="0" customWidth="1"/>
  </cols>
  <sheetData>
    <row r="1" spans="1:14" ht="15">
      <c r="A1" s="55" t="s">
        <v>105</v>
      </c>
      <c r="B1" s="56"/>
      <c r="C1" s="56"/>
      <c r="D1" s="56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120</v>
      </c>
      <c r="B3" s="7"/>
      <c r="C3" s="7"/>
      <c r="D3" s="59">
        <v>5.678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122</v>
      </c>
      <c r="B4" s="7"/>
      <c r="C4" s="7"/>
      <c r="D4" s="59">
        <v>0.748</v>
      </c>
      <c r="E4" s="11"/>
      <c r="F4" s="63" t="s">
        <v>118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123</v>
      </c>
      <c r="B5" s="7"/>
      <c r="C5" s="7"/>
      <c r="D5" s="59">
        <v>0</v>
      </c>
      <c r="E5" s="11"/>
      <c r="F5" s="68" t="s">
        <v>135</v>
      </c>
      <c r="G5" s="68"/>
      <c r="H5" s="68"/>
      <c r="I5" s="68"/>
      <c r="J5" s="68"/>
      <c r="K5" s="68"/>
      <c r="L5" s="68"/>
      <c r="M5" s="68"/>
      <c r="N5" s="9"/>
    </row>
    <row r="6" spans="1:14" ht="15">
      <c r="A6" s="6" t="s">
        <v>63</v>
      </c>
      <c r="B6" s="7"/>
      <c r="C6" s="7"/>
      <c r="D6" s="59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121</v>
      </c>
      <c r="B7" s="7"/>
      <c r="C7" s="7"/>
      <c r="D7" s="59">
        <v>1.5</v>
      </c>
      <c r="E7" s="11"/>
      <c r="F7" s="63" t="s">
        <v>136</v>
      </c>
      <c r="G7" s="63"/>
      <c r="H7" s="63"/>
      <c r="I7" s="63"/>
      <c r="J7" s="63"/>
      <c r="K7" s="63"/>
      <c r="L7" s="63"/>
      <c r="M7" s="63"/>
      <c r="N7" s="9"/>
    </row>
    <row r="8" spans="1:14" ht="16.5" thickBot="1">
      <c r="A8" s="13"/>
      <c r="B8" s="14"/>
      <c r="C8" s="35" t="s">
        <v>45</v>
      </c>
      <c r="D8" s="54">
        <f>SUM(D3:D7)</f>
        <v>7.926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39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45</v>
      </c>
    </row>
    <row r="11" spans="1:14" ht="14.25">
      <c r="A11" s="6"/>
      <c r="B11" s="7"/>
      <c r="C11" s="7"/>
      <c r="D11" s="7"/>
      <c r="E11" s="7"/>
      <c r="F11" s="8" t="s">
        <v>40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2" t="s">
        <v>12</v>
      </c>
    </row>
    <row r="12" spans="1:14" ht="15">
      <c r="A12" s="26"/>
      <c r="B12" s="27"/>
      <c r="C12" s="27"/>
      <c r="D12" s="7"/>
      <c r="E12" s="7"/>
      <c r="F12" s="8"/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5">
      <c r="A13" s="26" t="s">
        <v>56</v>
      </c>
      <c r="B13" s="27"/>
      <c r="C13" s="2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52">
        <v>25000</v>
      </c>
      <c r="G14" s="28"/>
      <c r="H14" s="52"/>
      <c r="I14" s="28"/>
      <c r="J14" s="52"/>
      <c r="K14" s="28"/>
      <c r="L14" s="52">
        <v>23.86</v>
      </c>
      <c r="M14" s="28"/>
      <c r="N14" s="24">
        <f>SUM(F14:M14)</f>
        <v>25023.86</v>
      </c>
    </row>
    <row r="15" spans="1:14" ht="14.25">
      <c r="A15" s="6" t="s">
        <v>48</v>
      </c>
      <c r="B15" s="7"/>
      <c r="C15" s="7"/>
      <c r="D15" s="7"/>
      <c r="E15" s="7"/>
      <c r="F15" s="52">
        <v>225000</v>
      </c>
      <c r="G15" s="7"/>
      <c r="H15" s="52"/>
      <c r="I15" s="7"/>
      <c r="J15" s="52"/>
      <c r="K15" s="7"/>
      <c r="L15" s="52">
        <v>9212583.17</v>
      </c>
      <c r="M15" s="7"/>
      <c r="N15" s="24">
        <f>SUM(F15:M15)</f>
        <v>9437583.17</v>
      </c>
    </row>
    <row r="16" spans="1:14" ht="14.25">
      <c r="A16" s="6" t="s">
        <v>15</v>
      </c>
      <c r="B16" s="7"/>
      <c r="C16" s="7"/>
      <c r="D16" s="7"/>
      <c r="E16" s="7"/>
      <c r="F16" s="52">
        <v>32040306</v>
      </c>
      <c r="G16" s="7"/>
      <c r="H16" s="52">
        <v>214400</v>
      </c>
      <c r="I16" s="7"/>
      <c r="J16" s="52">
        <v>51000</v>
      </c>
      <c r="K16" s="7"/>
      <c r="L16" s="52">
        <v>60000</v>
      </c>
      <c r="M16" s="7"/>
      <c r="N16" s="24">
        <f>SUM(F16:M16)</f>
        <v>32365706</v>
      </c>
    </row>
    <row r="17" spans="1:14" ht="14.25">
      <c r="A17" s="6" t="s">
        <v>16</v>
      </c>
      <c r="B17" s="7"/>
      <c r="C17" s="7"/>
      <c r="D17" s="7"/>
      <c r="E17" s="7"/>
      <c r="F17" s="52">
        <v>10567491</v>
      </c>
      <c r="G17" s="7"/>
      <c r="H17" s="52"/>
      <c r="I17" s="7"/>
      <c r="J17" s="52">
        <v>2273257</v>
      </c>
      <c r="K17" s="7"/>
      <c r="L17" s="52">
        <v>850780</v>
      </c>
      <c r="M17" s="7"/>
      <c r="N17" s="24">
        <f>SUM(F17:M17)</f>
        <v>13691528</v>
      </c>
    </row>
    <row r="18" spans="1:14" ht="14.25">
      <c r="A18" s="6" t="s">
        <v>79</v>
      </c>
      <c r="B18" s="7"/>
      <c r="C18" s="7"/>
      <c r="D18" s="7"/>
      <c r="E18" s="7"/>
      <c r="F18" s="52">
        <v>16000</v>
      </c>
      <c r="G18" s="7"/>
      <c r="H18" s="52"/>
      <c r="I18" s="7"/>
      <c r="J18" s="52"/>
      <c r="K18" s="7"/>
      <c r="L18" s="52"/>
      <c r="M18" s="7"/>
      <c r="N18" s="24">
        <f>SUM(F18:L18)</f>
        <v>16000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124</v>
      </c>
      <c r="B20" s="39"/>
      <c r="C20" s="39"/>
      <c r="D20" s="40"/>
      <c r="E20" s="40"/>
      <c r="F20" s="41">
        <f>SUM(F14:F18)</f>
        <v>42873797</v>
      </c>
      <c r="G20" s="50"/>
      <c r="H20" s="41">
        <f>SUM(H14:H18)</f>
        <v>214400</v>
      </c>
      <c r="I20" s="50"/>
      <c r="J20" s="41">
        <f>SUM(J14:J18)</f>
        <v>2324257</v>
      </c>
      <c r="K20" s="50"/>
      <c r="L20" s="41">
        <f>SUM(L14:L18)</f>
        <v>10123387.03</v>
      </c>
      <c r="M20" s="41"/>
      <c r="N20" s="51">
        <f>SUM(F20:M20)</f>
        <v>55535841.03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300000</v>
      </c>
      <c r="G22" s="7"/>
      <c r="H22" s="28"/>
      <c r="I22" s="7"/>
      <c r="J22" s="28"/>
      <c r="K22" s="7"/>
      <c r="L22" s="28"/>
      <c r="M22" s="7"/>
      <c r="N22" s="24">
        <f>SUM(F22:M22)</f>
        <v>300000</v>
      </c>
    </row>
    <row r="23" spans="1:14" ht="14.25">
      <c r="A23" s="6" t="s">
        <v>133</v>
      </c>
      <c r="B23" s="7"/>
      <c r="C23" s="32"/>
      <c r="D23" s="7"/>
      <c r="E23" s="7"/>
      <c r="F23" s="28">
        <v>9497187.14</v>
      </c>
      <c r="G23" s="7"/>
      <c r="H23" s="28">
        <v>39118.58</v>
      </c>
      <c r="I23" s="7"/>
      <c r="J23" s="28">
        <v>1458890.25</v>
      </c>
      <c r="K23" s="7"/>
      <c r="L23" s="52">
        <v>243948.53</v>
      </c>
      <c r="M23" s="7"/>
      <c r="N23" s="24">
        <f>SUM(F23:M23)</f>
        <v>11239144.5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52"/>
      <c r="M24" s="7"/>
      <c r="N24" s="24"/>
    </row>
    <row r="25" spans="1:14" ht="15.75" thickBot="1">
      <c r="A25" s="34" t="s">
        <v>125</v>
      </c>
      <c r="B25" s="35"/>
      <c r="C25" s="35"/>
      <c r="D25" s="14"/>
      <c r="E25" s="14"/>
      <c r="F25" s="47">
        <f>SUM(F20:F24)</f>
        <v>52670984.14</v>
      </c>
      <c r="G25" s="35"/>
      <c r="H25" s="47">
        <f>SUM(H20:H24)</f>
        <v>253518.58000000002</v>
      </c>
      <c r="I25" s="35"/>
      <c r="J25" s="47">
        <f>SUM(J20:J24)</f>
        <v>3783147.25</v>
      </c>
      <c r="K25" s="35"/>
      <c r="L25" s="53">
        <f>SUM(L20:L23)</f>
        <v>10367335.559999999</v>
      </c>
      <c r="M25" s="35"/>
      <c r="N25" s="48">
        <f>SUM(F25:M25)</f>
        <v>67074985.53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126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52">
        <v>29793492.16</v>
      </c>
      <c r="G28" s="7"/>
      <c r="H28" s="52"/>
      <c r="I28" s="7"/>
      <c r="J28" s="52"/>
      <c r="K28" s="7"/>
      <c r="L28" s="52">
        <v>2962675.99</v>
      </c>
      <c r="M28" s="7"/>
      <c r="N28" s="24">
        <f aca="true" t="shared" si="0" ref="N28:N46">SUM(F28:M28)</f>
        <v>32756168.15</v>
      </c>
    </row>
    <row r="29" spans="1:14" ht="14.25">
      <c r="A29" s="6" t="s">
        <v>22</v>
      </c>
      <c r="B29" s="7"/>
      <c r="C29" s="7"/>
      <c r="D29" s="7"/>
      <c r="E29" s="7"/>
      <c r="F29" s="52">
        <v>1957104.98</v>
      </c>
      <c r="G29" s="7"/>
      <c r="H29" s="52"/>
      <c r="I29" s="7"/>
      <c r="J29" s="52"/>
      <c r="K29" s="7"/>
      <c r="L29" s="52">
        <v>810835.56</v>
      </c>
      <c r="M29" s="7"/>
      <c r="N29" s="24">
        <f t="shared" si="0"/>
        <v>2767940.54</v>
      </c>
    </row>
    <row r="30" spans="1:14" ht="14.25">
      <c r="A30" s="6" t="s">
        <v>23</v>
      </c>
      <c r="B30" s="7"/>
      <c r="C30" s="7"/>
      <c r="D30" s="7"/>
      <c r="E30" s="7"/>
      <c r="F30" s="52">
        <v>659414.04</v>
      </c>
      <c r="G30" s="7"/>
      <c r="H30" s="52"/>
      <c r="I30" s="7"/>
      <c r="J30" s="52"/>
      <c r="K30" s="7"/>
      <c r="L30" s="52"/>
      <c r="M30" s="7"/>
      <c r="N30" s="24">
        <f t="shared" si="0"/>
        <v>659414.04</v>
      </c>
    </row>
    <row r="31" spans="1:14" ht="14.25">
      <c r="A31" s="6" t="s">
        <v>127</v>
      </c>
      <c r="B31" s="7"/>
      <c r="C31" s="7"/>
      <c r="D31" s="7"/>
      <c r="E31" s="7"/>
      <c r="F31" s="52">
        <v>628951.36</v>
      </c>
      <c r="G31" s="7"/>
      <c r="H31" s="52"/>
      <c r="I31" s="7"/>
      <c r="J31" s="52"/>
      <c r="K31" s="7"/>
      <c r="L31" s="52">
        <v>859948.83</v>
      </c>
      <c r="M31" s="7"/>
      <c r="N31" s="24">
        <f t="shared" si="0"/>
        <v>1488900.19</v>
      </c>
    </row>
    <row r="32" spans="1:14" ht="14.25">
      <c r="A32" s="6" t="s">
        <v>128</v>
      </c>
      <c r="B32" s="7"/>
      <c r="C32" s="7"/>
      <c r="D32" s="7"/>
      <c r="E32" s="7"/>
      <c r="F32" s="52">
        <v>137408.9</v>
      </c>
      <c r="G32" s="7"/>
      <c r="H32" s="52"/>
      <c r="I32" s="7"/>
      <c r="J32" s="52"/>
      <c r="K32" s="7"/>
      <c r="L32" s="52">
        <v>1106774.39</v>
      </c>
      <c r="M32" s="7"/>
      <c r="N32" s="24">
        <f t="shared" si="0"/>
        <v>1244183.2899999998</v>
      </c>
    </row>
    <row r="33" spans="1:14" ht="14.25">
      <c r="A33" s="6" t="s">
        <v>129</v>
      </c>
      <c r="B33" s="7"/>
      <c r="C33" s="7"/>
      <c r="D33" s="7"/>
      <c r="E33" s="7"/>
      <c r="F33" s="52">
        <v>736121.33</v>
      </c>
      <c r="G33" s="7"/>
      <c r="H33" s="52"/>
      <c r="I33" s="7"/>
      <c r="J33" s="52"/>
      <c r="K33" s="7"/>
      <c r="L33" s="52">
        <v>116212.78</v>
      </c>
      <c r="M33" s="7"/>
      <c r="N33" s="24">
        <f t="shared" si="0"/>
        <v>852334.11</v>
      </c>
    </row>
    <row r="34" spans="1:14" ht="14.25">
      <c r="A34" s="6" t="s">
        <v>26</v>
      </c>
      <c r="B34" s="7"/>
      <c r="C34" s="7"/>
      <c r="D34" s="7"/>
      <c r="E34" s="7"/>
      <c r="F34" s="52">
        <v>540151</v>
      </c>
      <c r="G34" s="7"/>
      <c r="H34" s="52"/>
      <c r="I34" s="7"/>
      <c r="J34" s="52"/>
      <c r="K34" s="7"/>
      <c r="L34" s="52"/>
      <c r="M34" s="7"/>
      <c r="N34" s="24">
        <f t="shared" si="0"/>
        <v>540151</v>
      </c>
    </row>
    <row r="35" spans="1:14" ht="14.25">
      <c r="A35" s="6" t="s">
        <v>27</v>
      </c>
      <c r="B35" s="7"/>
      <c r="C35" s="7"/>
      <c r="D35" s="7"/>
      <c r="E35" s="7"/>
      <c r="F35" s="52">
        <v>1528406.03</v>
      </c>
      <c r="G35" s="7"/>
      <c r="H35" s="52"/>
      <c r="I35" s="7"/>
      <c r="J35" s="52"/>
      <c r="K35" s="7"/>
      <c r="L35" s="52">
        <v>208737.72</v>
      </c>
      <c r="M35" s="7"/>
      <c r="N35" s="24">
        <f t="shared" si="0"/>
        <v>1737143.75</v>
      </c>
    </row>
    <row r="36" spans="1:14" ht="14.25">
      <c r="A36" s="6" t="s">
        <v>28</v>
      </c>
      <c r="B36" s="7"/>
      <c r="C36" s="7"/>
      <c r="D36" s="7"/>
      <c r="E36" s="7"/>
      <c r="F36" s="52">
        <v>3458711.57</v>
      </c>
      <c r="G36" s="7"/>
      <c r="H36" s="52"/>
      <c r="I36" s="7"/>
      <c r="J36" s="52"/>
      <c r="K36" s="7"/>
      <c r="L36" s="52">
        <v>9889.76</v>
      </c>
      <c r="M36" s="7"/>
      <c r="N36" s="24">
        <f t="shared" si="0"/>
        <v>3468601.3299999996</v>
      </c>
    </row>
    <row r="37" spans="1:14" ht="14.25">
      <c r="A37" s="6" t="s">
        <v>130</v>
      </c>
      <c r="B37" s="7"/>
      <c r="C37" s="7"/>
      <c r="D37" s="7"/>
      <c r="E37" s="7"/>
      <c r="F37" s="52">
        <v>171162</v>
      </c>
      <c r="G37" s="7"/>
      <c r="H37" s="52"/>
      <c r="I37" s="7"/>
      <c r="J37" s="52">
        <v>3483147.25</v>
      </c>
      <c r="K37" s="7"/>
      <c r="L37" s="52"/>
      <c r="M37" s="7"/>
      <c r="N37" s="24">
        <f t="shared" si="0"/>
        <v>3654309.25</v>
      </c>
    </row>
    <row r="38" spans="1:14" ht="14.25">
      <c r="A38" s="6" t="s">
        <v>29</v>
      </c>
      <c r="B38" s="7"/>
      <c r="C38" s="7"/>
      <c r="D38" s="7"/>
      <c r="E38" s="7"/>
      <c r="F38" s="52">
        <v>424102</v>
      </c>
      <c r="G38" s="7"/>
      <c r="H38" s="52"/>
      <c r="I38" s="7"/>
      <c r="J38" s="52"/>
      <c r="K38" s="7"/>
      <c r="L38" s="52"/>
      <c r="M38" s="7"/>
      <c r="N38" s="24">
        <f t="shared" si="0"/>
        <v>424102</v>
      </c>
    </row>
    <row r="39" spans="1:14" ht="14.25">
      <c r="A39" s="6" t="s">
        <v>30</v>
      </c>
      <c r="B39" s="7"/>
      <c r="C39" s="7"/>
      <c r="D39" s="7"/>
      <c r="E39" s="7"/>
      <c r="F39" s="52"/>
      <c r="G39" s="7"/>
      <c r="H39" s="52"/>
      <c r="I39" s="7"/>
      <c r="J39" s="52"/>
      <c r="K39" s="7"/>
      <c r="L39" s="52">
        <v>3879564.02</v>
      </c>
      <c r="M39" s="7"/>
      <c r="N39" s="24">
        <f t="shared" si="0"/>
        <v>3879564.02</v>
      </c>
    </row>
    <row r="40" spans="1:14" ht="14.25">
      <c r="A40" s="6" t="s">
        <v>31</v>
      </c>
      <c r="B40" s="7"/>
      <c r="C40" s="7"/>
      <c r="D40" s="7"/>
      <c r="E40" s="7"/>
      <c r="F40" s="52">
        <v>815942.96</v>
      </c>
      <c r="G40" s="7"/>
      <c r="H40" s="52"/>
      <c r="I40" s="7"/>
      <c r="J40" s="52"/>
      <c r="K40" s="7"/>
      <c r="L40" s="52">
        <v>3000</v>
      </c>
      <c r="M40" s="7"/>
      <c r="N40" s="24">
        <f t="shared" si="0"/>
        <v>818942.96</v>
      </c>
    </row>
    <row r="41" spans="1:14" ht="14.25">
      <c r="A41" s="6" t="s">
        <v>32</v>
      </c>
      <c r="B41" s="7"/>
      <c r="C41" s="7"/>
      <c r="D41" s="7"/>
      <c r="E41" s="7"/>
      <c r="F41" s="52">
        <v>3242183.4</v>
      </c>
      <c r="G41" s="7"/>
      <c r="H41" s="52"/>
      <c r="I41" s="7"/>
      <c r="J41" s="52"/>
      <c r="K41" s="7"/>
      <c r="L41" s="52">
        <v>294762</v>
      </c>
      <c r="M41" s="7"/>
      <c r="N41" s="24">
        <f t="shared" si="0"/>
        <v>3536945.4</v>
      </c>
    </row>
    <row r="42" spans="1:14" ht="14.25">
      <c r="A42" s="6" t="s">
        <v>33</v>
      </c>
      <c r="B42" s="7"/>
      <c r="C42" s="7"/>
      <c r="D42" s="7"/>
      <c r="E42" s="7"/>
      <c r="F42" s="52">
        <v>4193537.77</v>
      </c>
      <c r="G42" s="7"/>
      <c r="H42" s="52"/>
      <c r="I42" s="7"/>
      <c r="J42" s="52"/>
      <c r="K42" s="7"/>
      <c r="L42" s="52">
        <v>12514</v>
      </c>
      <c r="M42" s="7"/>
      <c r="N42" s="24">
        <f t="shared" si="0"/>
        <v>4206051.77</v>
      </c>
    </row>
    <row r="43" spans="1:14" ht="14.25">
      <c r="A43" s="6" t="s">
        <v>34</v>
      </c>
      <c r="B43" s="7"/>
      <c r="C43" s="7"/>
      <c r="D43" s="7"/>
      <c r="E43" s="7"/>
      <c r="F43" s="52">
        <v>1319000.3</v>
      </c>
      <c r="G43" s="7"/>
      <c r="H43" s="52"/>
      <c r="I43" s="7"/>
      <c r="J43" s="52"/>
      <c r="K43" s="7"/>
      <c r="L43" s="52"/>
      <c r="M43" s="7"/>
      <c r="N43" s="24">
        <f t="shared" si="0"/>
        <v>1319000.3</v>
      </c>
    </row>
    <row r="44" spans="1:14" ht="14.25">
      <c r="A44" s="6" t="s">
        <v>131</v>
      </c>
      <c r="B44" s="7"/>
      <c r="C44" s="7"/>
      <c r="D44" s="7"/>
      <c r="E44" s="7"/>
      <c r="F44" s="52">
        <v>530327</v>
      </c>
      <c r="G44" s="7"/>
      <c r="H44" s="52"/>
      <c r="I44" s="7"/>
      <c r="J44" s="52"/>
      <c r="K44" s="7"/>
      <c r="L44" s="52">
        <v>44000</v>
      </c>
      <c r="M44" s="7"/>
      <c r="N44" s="24">
        <f t="shared" si="0"/>
        <v>574327</v>
      </c>
    </row>
    <row r="45" spans="1:14" ht="14.25">
      <c r="A45" s="6" t="s">
        <v>35</v>
      </c>
      <c r="B45" s="7"/>
      <c r="C45" s="7"/>
      <c r="D45" s="7"/>
      <c r="E45" s="7"/>
      <c r="F45" s="52">
        <v>352500</v>
      </c>
      <c r="G45" s="7"/>
      <c r="H45" s="52"/>
      <c r="I45" s="7"/>
      <c r="J45" s="52"/>
      <c r="K45" s="7"/>
      <c r="L45" s="52"/>
      <c r="M45" s="7"/>
      <c r="N45" s="24">
        <f t="shared" si="0"/>
        <v>352500</v>
      </c>
    </row>
    <row r="46" spans="1:14" ht="14.25">
      <c r="A46" s="6" t="s">
        <v>5</v>
      </c>
      <c r="B46" s="7"/>
      <c r="C46" s="7"/>
      <c r="D46" s="7"/>
      <c r="E46" s="7"/>
      <c r="F46" s="52"/>
      <c r="G46" s="7"/>
      <c r="H46" s="52">
        <v>217400</v>
      </c>
      <c r="I46" s="7"/>
      <c r="J46" s="52"/>
      <c r="K46" s="7"/>
      <c r="L46" s="52"/>
      <c r="M46" s="7"/>
      <c r="N46" s="24">
        <f t="shared" si="0"/>
        <v>217400</v>
      </c>
    </row>
    <row r="47" spans="1:14" ht="14.25">
      <c r="A47" s="6"/>
      <c r="B47" s="7"/>
      <c r="C47" s="7"/>
      <c r="D47" s="7"/>
      <c r="E47" s="7"/>
      <c r="F47" s="28"/>
      <c r="G47" s="7"/>
      <c r="H47" s="28"/>
      <c r="I47" s="7"/>
      <c r="J47" s="28"/>
      <c r="K47" s="7"/>
      <c r="L47" s="52"/>
      <c r="M47" s="7"/>
      <c r="N47" s="24"/>
    </row>
    <row r="48" spans="1:14" ht="15.75" thickBot="1">
      <c r="A48" s="38" t="s">
        <v>37</v>
      </c>
      <c r="B48" s="39"/>
      <c r="C48" s="39"/>
      <c r="D48" s="40"/>
      <c r="E48" s="40"/>
      <c r="F48" s="45">
        <f>SUM(F28:F47)</f>
        <v>50488516.8</v>
      </c>
      <c r="G48" s="39"/>
      <c r="H48" s="45">
        <f>SUM(H28:H47)</f>
        <v>217400</v>
      </c>
      <c r="I48" s="39"/>
      <c r="J48" s="45">
        <f>SUM(J37:J47)</f>
        <v>3483147.25</v>
      </c>
      <c r="K48" s="39"/>
      <c r="L48" s="60">
        <f>SUM(L28:L47)</f>
        <v>10308915.049999999</v>
      </c>
      <c r="M48" s="39"/>
      <c r="N48" s="46">
        <f>SUM(F48:M48)</f>
        <v>64497979.099999994</v>
      </c>
    </row>
    <row r="49" spans="1:14" ht="14.25">
      <c r="A49" s="6"/>
      <c r="B49" s="7"/>
      <c r="C49" s="7"/>
      <c r="D49" s="7"/>
      <c r="E49" s="7"/>
      <c r="F49" s="28"/>
      <c r="G49" s="7"/>
      <c r="H49" s="28"/>
      <c r="I49" s="7"/>
      <c r="J49" s="28"/>
      <c r="K49" s="7"/>
      <c r="L49" s="52"/>
      <c r="M49" s="7"/>
      <c r="N49" s="24"/>
    </row>
    <row r="50" spans="1:14" ht="14.25">
      <c r="A50" s="6" t="s">
        <v>38</v>
      </c>
      <c r="B50" s="7"/>
      <c r="C50" s="7"/>
      <c r="D50" s="7"/>
      <c r="E50" s="7"/>
      <c r="F50" s="52">
        <v>0</v>
      </c>
      <c r="G50" s="7"/>
      <c r="H50" s="52">
        <v>0</v>
      </c>
      <c r="I50" s="7"/>
      <c r="J50" s="52">
        <v>300000</v>
      </c>
      <c r="K50" s="7"/>
      <c r="L50" s="52">
        <v>0</v>
      </c>
      <c r="M50" s="7"/>
      <c r="N50" s="24">
        <f>SUM(F50:M50)</f>
        <v>300000</v>
      </c>
    </row>
    <row r="51" spans="1:14" ht="14.25">
      <c r="A51" s="6" t="s">
        <v>134</v>
      </c>
      <c r="B51" s="7"/>
      <c r="C51" s="7"/>
      <c r="D51" s="7"/>
      <c r="E51" s="7"/>
      <c r="F51" s="52">
        <v>2182467.34</v>
      </c>
      <c r="G51" s="7"/>
      <c r="H51" s="52">
        <v>36118.58</v>
      </c>
      <c r="I51" s="7"/>
      <c r="J51" s="52">
        <v>0</v>
      </c>
      <c r="K51" s="7"/>
      <c r="L51" s="52">
        <v>58420.51</v>
      </c>
      <c r="M51" s="7"/>
      <c r="N51" s="24">
        <f>SUM(F51:M51)</f>
        <v>2277006.4299999997</v>
      </c>
    </row>
    <row r="52" spans="1:14" ht="14.25">
      <c r="A52" s="6"/>
      <c r="B52" s="7"/>
      <c r="C52" s="7"/>
      <c r="D52" s="7"/>
      <c r="E52" s="7"/>
      <c r="F52" s="52"/>
      <c r="G52" s="7"/>
      <c r="H52" s="52"/>
      <c r="I52" s="7"/>
      <c r="J52" s="52"/>
      <c r="K52" s="7"/>
      <c r="L52" s="52"/>
      <c r="M52" s="7"/>
      <c r="N52" s="24"/>
    </row>
    <row r="53" spans="1:14" ht="15">
      <c r="A53" s="26" t="s">
        <v>132</v>
      </c>
      <c r="B53" s="27"/>
      <c r="C53" s="27"/>
      <c r="D53" s="7"/>
      <c r="E53" s="7"/>
      <c r="F53" s="28"/>
      <c r="G53" s="7"/>
      <c r="H53" s="28"/>
      <c r="I53" s="7"/>
      <c r="J53" s="28"/>
      <c r="K53" s="7"/>
      <c r="L53" s="28"/>
      <c r="M53" s="7"/>
      <c r="N53" s="24"/>
    </row>
    <row r="54" spans="1:14" ht="15.75" thickBot="1">
      <c r="A54" s="34" t="s">
        <v>58</v>
      </c>
      <c r="B54" s="35"/>
      <c r="C54" s="35"/>
      <c r="D54" s="14"/>
      <c r="E54" s="14"/>
      <c r="F54" s="47">
        <f>SUM(F48:F53)</f>
        <v>52670984.14</v>
      </c>
      <c r="G54" s="35"/>
      <c r="H54" s="47">
        <f>SUM(H48:H53)</f>
        <v>253518.58000000002</v>
      </c>
      <c r="I54" s="35"/>
      <c r="J54" s="47">
        <f>SUM(J48:J53)</f>
        <v>3783147.25</v>
      </c>
      <c r="K54" s="35"/>
      <c r="L54" s="53">
        <f>SUM(L48:L53)</f>
        <v>10367335.559999999</v>
      </c>
      <c r="M54" s="35"/>
      <c r="N54" s="48">
        <f>SUM(F54:M54)</f>
        <v>67074985.53</v>
      </c>
    </row>
    <row r="55" spans="1:14" ht="15" thickTop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9"/>
    </row>
    <row r="56" spans="1:14" ht="14.25">
      <c r="A56" s="69" t="s">
        <v>61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1"/>
    </row>
    <row r="58" spans="6:14" ht="12.75">
      <c r="F58" s="58">
        <f>'2010-11'!$F$48</f>
        <v>53196051.61000001</v>
      </c>
      <c r="L58" s="58">
        <f>+L25</f>
        <v>10367335.559999999</v>
      </c>
      <c r="N58" s="58">
        <f>'2010-11'!$N$48</f>
        <v>75951359.02000001</v>
      </c>
    </row>
    <row r="59" spans="6:14" ht="12.75">
      <c r="F59" s="58">
        <f>F48</f>
        <v>50488516.8</v>
      </c>
      <c r="L59" s="58">
        <f>+L54</f>
        <v>10367335.559999999</v>
      </c>
      <c r="N59" s="58">
        <f>N48</f>
        <v>64497979.099999994</v>
      </c>
    </row>
    <row r="60" spans="6:14" ht="12.75">
      <c r="F60" s="58">
        <f>+F59-F58</f>
        <v>-2707534.81000001</v>
      </c>
      <c r="L60" s="58">
        <f>+L58-L59</f>
        <v>0</v>
      </c>
      <c r="N60" s="58">
        <f>N59-N58</f>
        <v>-11453379.920000017</v>
      </c>
    </row>
    <row r="61" spans="6:14" ht="12.75">
      <c r="F61" s="57">
        <f>(+F60/F58)</f>
        <v>-0.05089728895388613</v>
      </c>
      <c r="N61" s="57">
        <f>N60/N58</f>
        <v>-0.1507988805965149</v>
      </c>
    </row>
  </sheetData>
  <sheetProtection/>
  <mergeCells count="8">
    <mergeCell ref="F7:M7"/>
    <mergeCell ref="A56:N56"/>
    <mergeCell ref="F1:M1"/>
    <mergeCell ref="F2:M2"/>
    <mergeCell ref="F3:M3"/>
    <mergeCell ref="F4:M4"/>
    <mergeCell ref="F5:M5"/>
    <mergeCell ref="F6:M6"/>
  </mergeCells>
  <printOptions/>
  <pageMargins left="0.7" right="0.7" top="0.5" bottom="0.5" header="0.3" footer="0.3"/>
  <pageSetup fitToHeight="1" fitToWidth="1" horizontalDpi="300" verticalDpi="3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10">
      <selection activeCell="N59" sqref="N59"/>
    </sheetView>
  </sheetViews>
  <sheetFormatPr defaultColWidth="9.140625" defaultRowHeight="12.75"/>
  <cols>
    <col min="1" max="2" width="10.7109375" style="0" customWidth="1"/>
    <col min="3" max="3" width="14.421875" style="0" customWidth="1"/>
    <col min="6" max="6" width="17.00390625" style="0" customWidth="1"/>
    <col min="8" max="8" width="17.140625" style="0" customWidth="1"/>
    <col min="10" max="10" width="17.140625" style="0" customWidth="1"/>
    <col min="12" max="12" width="17.140625" style="0" customWidth="1"/>
    <col min="14" max="14" width="17.7109375" style="0" customWidth="1"/>
  </cols>
  <sheetData>
    <row r="1" spans="1:14" ht="15">
      <c r="A1" s="55" t="s">
        <v>105</v>
      </c>
      <c r="B1" s="56"/>
      <c r="C1" s="56"/>
      <c r="D1" s="56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120</v>
      </c>
      <c r="B3" s="7"/>
      <c r="C3" s="7"/>
      <c r="D3" s="59">
        <v>5.65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122</v>
      </c>
      <c r="B4" s="7"/>
      <c r="C4" s="7"/>
      <c r="D4" s="59">
        <v>0.748</v>
      </c>
      <c r="E4" s="11"/>
      <c r="F4" s="63" t="s">
        <v>118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123</v>
      </c>
      <c r="B5" s="7"/>
      <c r="C5" s="7"/>
      <c r="D5" s="59">
        <v>0</v>
      </c>
      <c r="E5" s="11"/>
      <c r="F5" s="68" t="s">
        <v>141</v>
      </c>
      <c r="G5" s="68"/>
      <c r="H5" s="68"/>
      <c r="I5" s="68"/>
      <c r="J5" s="68"/>
      <c r="K5" s="68"/>
      <c r="L5" s="68"/>
      <c r="M5" s="68"/>
      <c r="N5" s="9"/>
    </row>
    <row r="6" spans="1:14" ht="15">
      <c r="A6" s="6" t="s">
        <v>63</v>
      </c>
      <c r="B6" s="7"/>
      <c r="C6" s="7"/>
      <c r="D6" s="59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121</v>
      </c>
      <c r="B7" s="7"/>
      <c r="C7" s="7"/>
      <c r="D7" s="59">
        <v>1.5</v>
      </c>
      <c r="E7" s="11"/>
      <c r="F7" s="63" t="s">
        <v>140</v>
      </c>
      <c r="G7" s="63"/>
      <c r="H7" s="63"/>
      <c r="I7" s="63"/>
      <c r="J7" s="63"/>
      <c r="K7" s="63"/>
      <c r="L7" s="63"/>
      <c r="M7" s="63"/>
      <c r="N7" s="9"/>
    </row>
    <row r="8" spans="1:14" ht="16.5" thickBot="1">
      <c r="A8" s="13"/>
      <c r="B8" s="14"/>
      <c r="C8" s="35" t="s">
        <v>45</v>
      </c>
      <c r="D8" s="54">
        <f>SUM(D3:D7)</f>
        <v>7.898000000000001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39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45</v>
      </c>
    </row>
    <row r="11" spans="1:14" ht="14.25">
      <c r="A11" s="6"/>
      <c r="B11" s="7"/>
      <c r="C11" s="7"/>
      <c r="D11" s="7"/>
      <c r="E11" s="7"/>
      <c r="F11" s="8" t="s">
        <v>40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2" t="s">
        <v>12</v>
      </c>
    </row>
    <row r="12" spans="1:14" ht="15">
      <c r="A12" s="26"/>
      <c r="B12" s="27"/>
      <c r="C12" s="27"/>
      <c r="D12" s="7"/>
      <c r="E12" s="7"/>
      <c r="F12" s="8"/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5">
      <c r="A13" s="26" t="s">
        <v>56</v>
      </c>
      <c r="B13" s="27"/>
      <c r="C13" s="2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52">
        <v>50000</v>
      </c>
      <c r="G14" s="28"/>
      <c r="H14" s="52"/>
      <c r="I14" s="28"/>
      <c r="J14" s="52"/>
      <c r="K14" s="28"/>
      <c r="L14" s="52">
        <v>12188</v>
      </c>
      <c r="M14" s="28"/>
      <c r="N14" s="24">
        <f>SUM(F14:M14)</f>
        <v>62188</v>
      </c>
    </row>
    <row r="15" spans="1:14" ht="14.25">
      <c r="A15" s="6" t="s">
        <v>48</v>
      </c>
      <c r="B15" s="7"/>
      <c r="C15" s="7"/>
      <c r="D15" s="7"/>
      <c r="E15" s="7"/>
      <c r="F15" s="52">
        <v>250000</v>
      </c>
      <c r="G15" s="7"/>
      <c r="H15" s="52"/>
      <c r="I15" s="7"/>
      <c r="J15" s="52"/>
      <c r="K15" s="7"/>
      <c r="L15" s="52">
        <v>9832815.1</v>
      </c>
      <c r="M15" s="7"/>
      <c r="N15" s="24">
        <f>SUM(F15:M15)</f>
        <v>10082815.1</v>
      </c>
    </row>
    <row r="16" spans="1:14" ht="14.25">
      <c r="A16" s="6" t="s">
        <v>15</v>
      </c>
      <c r="B16" s="7"/>
      <c r="C16" s="7"/>
      <c r="D16" s="7"/>
      <c r="E16" s="7"/>
      <c r="F16" s="52">
        <v>32630906</v>
      </c>
      <c r="G16" s="7"/>
      <c r="H16" s="52">
        <v>217400</v>
      </c>
      <c r="I16" s="7"/>
      <c r="J16" s="52">
        <v>51000</v>
      </c>
      <c r="K16" s="7"/>
      <c r="L16" s="52">
        <v>60000</v>
      </c>
      <c r="M16" s="7"/>
      <c r="N16" s="24">
        <f>SUM(F16:M16)</f>
        <v>32959306</v>
      </c>
    </row>
    <row r="17" spans="1:14" ht="14.25">
      <c r="A17" s="6" t="s">
        <v>16</v>
      </c>
      <c r="B17" s="7"/>
      <c r="C17" s="7"/>
      <c r="D17" s="7"/>
      <c r="E17" s="7"/>
      <c r="F17" s="52">
        <v>10598587</v>
      </c>
      <c r="G17" s="7"/>
      <c r="H17" s="52"/>
      <c r="I17" s="7"/>
      <c r="J17" s="52">
        <v>2239764</v>
      </c>
      <c r="K17" s="7"/>
      <c r="L17" s="52">
        <v>715200</v>
      </c>
      <c r="M17" s="7"/>
      <c r="N17" s="24">
        <f>SUM(F17:M17)</f>
        <v>13553551</v>
      </c>
    </row>
    <row r="18" spans="1:14" ht="14.25">
      <c r="A18" s="6" t="s">
        <v>79</v>
      </c>
      <c r="B18" s="7"/>
      <c r="C18" s="7"/>
      <c r="D18" s="7"/>
      <c r="E18" s="7"/>
      <c r="F18" s="52">
        <v>16000</v>
      </c>
      <c r="G18" s="7"/>
      <c r="H18" s="52"/>
      <c r="I18" s="7"/>
      <c r="J18" s="52"/>
      <c r="K18" s="7"/>
      <c r="L18" s="52"/>
      <c r="M18" s="7"/>
      <c r="N18" s="24">
        <f>SUM(F18:L18)</f>
        <v>16000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124</v>
      </c>
      <c r="B20" s="39"/>
      <c r="C20" s="39"/>
      <c r="D20" s="40"/>
      <c r="E20" s="40"/>
      <c r="F20" s="41">
        <f>SUM(F14:F18)</f>
        <v>43545493</v>
      </c>
      <c r="G20" s="50"/>
      <c r="H20" s="41">
        <f>SUM(H14:H18)</f>
        <v>217400</v>
      </c>
      <c r="I20" s="50"/>
      <c r="J20" s="41">
        <f>SUM(J14:J18)</f>
        <v>2290764</v>
      </c>
      <c r="K20" s="50"/>
      <c r="L20" s="41">
        <f>SUM(L14:L18)</f>
        <v>10620203.1</v>
      </c>
      <c r="M20" s="41"/>
      <c r="N20" s="51">
        <f>SUM(F20:M20)</f>
        <v>56673860.1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470000</v>
      </c>
      <c r="G22" s="7"/>
      <c r="H22" s="28"/>
      <c r="I22" s="7"/>
      <c r="J22" s="28"/>
      <c r="K22" s="7"/>
      <c r="L22" s="28"/>
      <c r="M22" s="7"/>
      <c r="N22" s="24">
        <f>SUM(F22:M22)</f>
        <v>470000</v>
      </c>
    </row>
    <row r="23" spans="1:14" ht="14.25">
      <c r="A23" s="6" t="s">
        <v>137</v>
      </c>
      <c r="B23" s="7"/>
      <c r="C23" s="32"/>
      <c r="D23" s="7"/>
      <c r="E23" s="7"/>
      <c r="F23" s="28">
        <v>6982869.1</v>
      </c>
      <c r="G23" s="7"/>
      <c r="H23" s="28">
        <v>36008.3</v>
      </c>
      <c r="I23" s="7"/>
      <c r="J23" s="28">
        <v>452792.85</v>
      </c>
      <c r="K23" s="7"/>
      <c r="L23" s="52">
        <v>284994.73</v>
      </c>
      <c r="M23" s="7"/>
      <c r="N23" s="24">
        <f>SUM(F23:M23)</f>
        <v>7756664.979999999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52"/>
      <c r="M24" s="7"/>
      <c r="N24" s="24"/>
    </row>
    <row r="25" spans="1:14" ht="15.75" thickBot="1">
      <c r="A25" s="34" t="s">
        <v>125</v>
      </c>
      <c r="B25" s="35"/>
      <c r="C25" s="35"/>
      <c r="D25" s="14"/>
      <c r="E25" s="14"/>
      <c r="F25" s="47">
        <f>SUM(F20:F24)</f>
        <v>50998362.1</v>
      </c>
      <c r="G25" s="35"/>
      <c r="H25" s="47">
        <f>SUM(H20:H24)</f>
        <v>253408.3</v>
      </c>
      <c r="I25" s="35"/>
      <c r="J25" s="47">
        <f>SUM(J20:J24)</f>
        <v>2743556.85</v>
      </c>
      <c r="K25" s="35"/>
      <c r="L25" s="53">
        <f>SUM(L20:L23)</f>
        <v>10905197.83</v>
      </c>
      <c r="M25" s="35"/>
      <c r="N25" s="48">
        <f>SUM(F25:M25)</f>
        <v>64900525.08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126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52">
        <v>29658123.63</v>
      </c>
      <c r="G28" s="7"/>
      <c r="H28" s="52"/>
      <c r="I28" s="7"/>
      <c r="J28" s="52"/>
      <c r="K28" s="7"/>
      <c r="L28" s="52">
        <v>2626116.5</v>
      </c>
      <c r="M28" s="7"/>
      <c r="N28" s="24">
        <f aca="true" t="shared" si="0" ref="N28:N47">SUM(F28:M28)</f>
        <v>32284240.13</v>
      </c>
    </row>
    <row r="29" spans="1:14" ht="14.25">
      <c r="A29" s="6" t="s">
        <v>22</v>
      </c>
      <c r="B29" s="7"/>
      <c r="C29" s="7"/>
      <c r="D29" s="7"/>
      <c r="E29" s="7"/>
      <c r="F29" s="52">
        <v>1758457.19</v>
      </c>
      <c r="G29" s="7"/>
      <c r="H29" s="52"/>
      <c r="I29" s="7"/>
      <c r="J29" s="52"/>
      <c r="K29" s="7"/>
      <c r="L29" s="52">
        <v>908831.07</v>
      </c>
      <c r="M29" s="7"/>
      <c r="N29" s="24">
        <f t="shared" si="0"/>
        <v>2667288.26</v>
      </c>
    </row>
    <row r="30" spans="1:14" ht="14.25">
      <c r="A30" s="6" t="s">
        <v>23</v>
      </c>
      <c r="B30" s="7"/>
      <c r="C30" s="7"/>
      <c r="D30" s="7"/>
      <c r="E30" s="7"/>
      <c r="F30" s="52">
        <v>617105.4</v>
      </c>
      <c r="G30" s="7"/>
      <c r="H30" s="52"/>
      <c r="I30" s="7"/>
      <c r="J30" s="52"/>
      <c r="K30" s="7"/>
      <c r="L30" s="52"/>
      <c r="M30" s="7"/>
      <c r="N30" s="24">
        <f t="shared" si="0"/>
        <v>617105.4</v>
      </c>
    </row>
    <row r="31" spans="1:14" ht="14.25">
      <c r="A31" s="6" t="s">
        <v>127</v>
      </c>
      <c r="B31" s="7"/>
      <c r="C31" s="7"/>
      <c r="D31" s="7"/>
      <c r="E31" s="7"/>
      <c r="F31" s="52">
        <v>383321.2</v>
      </c>
      <c r="G31" s="7"/>
      <c r="H31" s="52"/>
      <c r="I31" s="7"/>
      <c r="J31" s="52"/>
      <c r="K31" s="7"/>
      <c r="L31" s="52">
        <v>939098.23</v>
      </c>
      <c r="M31" s="7"/>
      <c r="N31" s="24">
        <f t="shared" si="0"/>
        <v>1322419.43</v>
      </c>
    </row>
    <row r="32" spans="1:14" ht="14.25">
      <c r="A32" s="6" t="s">
        <v>128</v>
      </c>
      <c r="B32" s="7"/>
      <c r="C32" s="7"/>
      <c r="D32" s="7"/>
      <c r="E32" s="7"/>
      <c r="F32" s="52">
        <v>92906.23</v>
      </c>
      <c r="G32" s="7"/>
      <c r="H32" s="52"/>
      <c r="I32" s="7"/>
      <c r="J32" s="52"/>
      <c r="K32" s="7"/>
      <c r="L32" s="52">
        <v>1250152.3</v>
      </c>
      <c r="M32" s="7"/>
      <c r="N32" s="24">
        <f t="shared" si="0"/>
        <v>1343058.53</v>
      </c>
    </row>
    <row r="33" spans="1:14" ht="14.25">
      <c r="A33" s="6" t="s">
        <v>129</v>
      </c>
      <c r="B33" s="7"/>
      <c r="C33" s="7"/>
      <c r="D33" s="7"/>
      <c r="E33" s="7"/>
      <c r="F33" s="52">
        <v>724199</v>
      </c>
      <c r="G33" s="7"/>
      <c r="H33" s="52"/>
      <c r="I33" s="7"/>
      <c r="J33" s="52"/>
      <c r="K33" s="7"/>
      <c r="L33" s="52">
        <v>140249.02</v>
      </c>
      <c r="M33" s="7"/>
      <c r="N33" s="24">
        <f t="shared" si="0"/>
        <v>864448.02</v>
      </c>
    </row>
    <row r="34" spans="1:14" ht="14.25">
      <c r="A34" s="6" t="s">
        <v>26</v>
      </c>
      <c r="B34" s="7"/>
      <c r="C34" s="7"/>
      <c r="D34" s="7"/>
      <c r="E34" s="7"/>
      <c r="F34" s="52">
        <v>452288.86</v>
      </c>
      <c r="G34" s="7"/>
      <c r="H34" s="52"/>
      <c r="I34" s="7"/>
      <c r="J34" s="52"/>
      <c r="K34" s="7"/>
      <c r="L34" s="52"/>
      <c r="M34" s="7"/>
      <c r="N34" s="24">
        <f t="shared" si="0"/>
        <v>452288.86</v>
      </c>
    </row>
    <row r="35" spans="1:14" ht="14.25">
      <c r="A35" s="6" t="s">
        <v>27</v>
      </c>
      <c r="B35" s="7"/>
      <c r="C35" s="7"/>
      <c r="D35" s="7"/>
      <c r="E35" s="7"/>
      <c r="F35" s="52">
        <v>1601330.95</v>
      </c>
      <c r="G35" s="7"/>
      <c r="H35" s="52"/>
      <c r="I35" s="7"/>
      <c r="J35" s="52"/>
      <c r="K35" s="7"/>
      <c r="L35" s="52">
        <v>201288.41</v>
      </c>
      <c r="M35" s="7"/>
      <c r="N35" s="24">
        <f t="shared" si="0"/>
        <v>1802619.3599999999</v>
      </c>
    </row>
    <row r="36" spans="1:14" ht="14.25">
      <c r="A36" s="6" t="s">
        <v>28</v>
      </c>
      <c r="B36" s="7"/>
      <c r="C36" s="7"/>
      <c r="D36" s="7"/>
      <c r="E36" s="7"/>
      <c r="F36" s="52">
        <v>3375315</v>
      </c>
      <c r="G36" s="7"/>
      <c r="H36" s="52"/>
      <c r="I36" s="7"/>
      <c r="J36" s="52"/>
      <c r="K36" s="7"/>
      <c r="L36" s="52">
        <v>15340.83</v>
      </c>
      <c r="M36" s="7"/>
      <c r="N36" s="24">
        <f t="shared" si="0"/>
        <v>3390655.83</v>
      </c>
    </row>
    <row r="37" spans="1:14" ht="14.25">
      <c r="A37" s="6" t="s">
        <v>130</v>
      </c>
      <c r="B37" s="7"/>
      <c r="C37" s="7"/>
      <c r="D37" s="7"/>
      <c r="E37" s="7"/>
      <c r="F37" s="52">
        <v>21417</v>
      </c>
      <c r="G37" s="7"/>
      <c r="H37" s="52"/>
      <c r="I37" s="7"/>
      <c r="J37" s="52">
        <v>2243608.61</v>
      </c>
      <c r="K37" s="7"/>
      <c r="L37" s="52"/>
      <c r="M37" s="7"/>
      <c r="N37" s="24">
        <f t="shared" si="0"/>
        <v>2265025.61</v>
      </c>
    </row>
    <row r="38" spans="1:14" ht="14.25">
      <c r="A38" s="6" t="s">
        <v>29</v>
      </c>
      <c r="B38" s="7"/>
      <c r="C38" s="7"/>
      <c r="D38" s="7"/>
      <c r="E38" s="7"/>
      <c r="F38" s="52">
        <v>419806.79</v>
      </c>
      <c r="G38" s="7"/>
      <c r="H38" s="52"/>
      <c r="I38" s="7"/>
      <c r="J38" s="52"/>
      <c r="K38" s="7"/>
      <c r="L38" s="52"/>
      <c r="M38" s="7"/>
      <c r="N38" s="24">
        <f t="shared" si="0"/>
        <v>419806.79</v>
      </c>
    </row>
    <row r="39" spans="1:14" ht="14.25">
      <c r="A39" s="6" t="s">
        <v>30</v>
      </c>
      <c r="B39" s="7"/>
      <c r="C39" s="7"/>
      <c r="D39" s="7"/>
      <c r="E39" s="7"/>
      <c r="F39" s="52"/>
      <c r="G39" s="7"/>
      <c r="H39" s="52"/>
      <c r="I39" s="7"/>
      <c r="J39" s="52"/>
      <c r="K39" s="7"/>
      <c r="L39" s="52">
        <v>4142812.77</v>
      </c>
      <c r="M39" s="7"/>
      <c r="N39" s="24">
        <f t="shared" si="0"/>
        <v>4142812.77</v>
      </c>
    </row>
    <row r="40" spans="1:14" ht="14.25">
      <c r="A40" s="6" t="s">
        <v>31</v>
      </c>
      <c r="B40" s="7"/>
      <c r="C40" s="7"/>
      <c r="D40" s="7"/>
      <c r="E40" s="7"/>
      <c r="F40" s="52">
        <v>668421</v>
      </c>
      <c r="G40" s="7"/>
      <c r="H40" s="52"/>
      <c r="I40" s="7"/>
      <c r="J40" s="52"/>
      <c r="K40" s="7"/>
      <c r="L40" s="52"/>
      <c r="M40" s="7"/>
      <c r="N40" s="24">
        <f t="shared" si="0"/>
        <v>668421</v>
      </c>
    </row>
    <row r="41" spans="1:14" ht="14.25">
      <c r="A41" s="6" t="s">
        <v>32</v>
      </c>
      <c r="B41" s="7"/>
      <c r="C41" s="7"/>
      <c r="D41" s="7"/>
      <c r="E41" s="7"/>
      <c r="F41" s="52">
        <v>3118023</v>
      </c>
      <c r="G41" s="7"/>
      <c r="H41" s="52"/>
      <c r="I41" s="7"/>
      <c r="J41" s="52"/>
      <c r="K41" s="7"/>
      <c r="L41" s="52">
        <v>150459.74</v>
      </c>
      <c r="M41" s="7"/>
      <c r="N41" s="24">
        <f t="shared" si="0"/>
        <v>3268482.74</v>
      </c>
    </row>
    <row r="42" spans="1:14" ht="14.25">
      <c r="A42" s="6" t="s">
        <v>33</v>
      </c>
      <c r="B42" s="7"/>
      <c r="C42" s="7"/>
      <c r="D42" s="7"/>
      <c r="E42" s="7"/>
      <c r="F42" s="52">
        <v>3860623.93</v>
      </c>
      <c r="G42" s="7"/>
      <c r="H42" s="52"/>
      <c r="I42" s="7"/>
      <c r="J42" s="52"/>
      <c r="K42" s="7"/>
      <c r="L42" s="52">
        <v>600</v>
      </c>
      <c r="M42" s="7"/>
      <c r="N42" s="24">
        <f t="shared" si="0"/>
        <v>3861223.93</v>
      </c>
    </row>
    <row r="43" spans="1:14" ht="14.25">
      <c r="A43" s="6" t="s">
        <v>34</v>
      </c>
      <c r="B43" s="7"/>
      <c r="C43" s="7"/>
      <c r="D43" s="7"/>
      <c r="E43" s="7"/>
      <c r="F43" s="52">
        <v>1449627.26</v>
      </c>
      <c r="G43" s="7"/>
      <c r="H43" s="52"/>
      <c r="I43" s="7"/>
      <c r="J43" s="52"/>
      <c r="K43" s="7"/>
      <c r="L43" s="52"/>
      <c r="M43" s="7"/>
      <c r="N43" s="24">
        <f t="shared" si="0"/>
        <v>1449627.26</v>
      </c>
    </row>
    <row r="44" spans="1:14" ht="14.25">
      <c r="A44" s="6" t="s">
        <v>131</v>
      </c>
      <c r="B44" s="7"/>
      <c r="C44" s="7"/>
      <c r="D44" s="7"/>
      <c r="E44" s="7"/>
      <c r="F44" s="52">
        <v>270402</v>
      </c>
      <c r="G44" s="7"/>
      <c r="H44" s="52"/>
      <c r="I44" s="7"/>
      <c r="J44" s="52"/>
      <c r="K44" s="7"/>
      <c r="L44" s="52">
        <v>42320.12</v>
      </c>
      <c r="M44" s="7"/>
      <c r="N44" s="24">
        <f t="shared" si="0"/>
        <v>312722.12</v>
      </c>
    </row>
    <row r="45" spans="1:14" ht="14.25">
      <c r="A45" s="6" t="s">
        <v>35</v>
      </c>
      <c r="B45" s="7"/>
      <c r="C45" s="7"/>
      <c r="D45" s="7"/>
      <c r="E45" s="7"/>
      <c r="F45" s="52">
        <v>312500</v>
      </c>
      <c r="G45" s="7"/>
      <c r="H45" s="52"/>
      <c r="I45" s="7"/>
      <c r="J45" s="52"/>
      <c r="K45" s="7"/>
      <c r="L45" s="52"/>
      <c r="M45" s="7"/>
      <c r="N45" s="24">
        <f t="shared" si="0"/>
        <v>312500</v>
      </c>
    </row>
    <row r="46" spans="1:14" ht="14.25">
      <c r="A46" s="6" t="s">
        <v>138</v>
      </c>
      <c r="B46" s="7"/>
      <c r="C46" s="7"/>
      <c r="D46" s="7"/>
      <c r="E46" s="7"/>
      <c r="F46" s="52"/>
      <c r="G46" s="7"/>
      <c r="H46" s="52"/>
      <c r="I46" s="7"/>
      <c r="J46" s="52"/>
      <c r="K46" s="7"/>
      <c r="L46" s="52">
        <v>298341.88</v>
      </c>
      <c r="M46" s="7"/>
      <c r="N46" s="24">
        <f t="shared" si="0"/>
        <v>298341.88</v>
      </c>
    </row>
    <row r="47" spans="1:14" ht="14.25">
      <c r="A47" s="6" t="s">
        <v>5</v>
      </c>
      <c r="B47" s="7"/>
      <c r="C47" s="7"/>
      <c r="D47" s="7"/>
      <c r="E47" s="7"/>
      <c r="F47" s="52"/>
      <c r="G47" s="7"/>
      <c r="H47" s="52">
        <v>219800</v>
      </c>
      <c r="I47" s="7"/>
      <c r="J47" s="52"/>
      <c r="K47" s="7"/>
      <c r="L47" s="52"/>
      <c r="M47" s="7"/>
      <c r="N47" s="24">
        <f t="shared" si="0"/>
        <v>219800</v>
      </c>
    </row>
    <row r="48" spans="1:14" ht="14.25">
      <c r="A48" s="6"/>
      <c r="B48" s="7"/>
      <c r="C48" s="7"/>
      <c r="D48" s="7"/>
      <c r="E48" s="7"/>
      <c r="F48" s="28"/>
      <c r="G48" s="7"/>
      <c r="H48" s="28"/>
      <c r="I48" s="7"/>
      <c r="J48" s="28"/>
      <c r="K48" s="7"/>
      <c r="L48" s="52"/>
      <c r="M48" s="7"/>
      <c r="N48" s="24"/>
    </row>
    <row r="49" spans="1:14" ht="15.75" thickBot="1">
      <c r="A49" s="38" t="s">
        <v>37</v>
      </c>
      <c r="B49" s="39"/>
      <c r="C49" s="39"/>
      <c r="D49" s="40"/>
      <c r="E49" s="40"/>
      <c r="F49" s="45">
        <f>SUM(F28:F48)</f>
        <v>48783868.44</v>
      </c>
      <c r="G49" s="39"/>
      <c r="H49" s="45">
        <f>SUM(H28:H48)</f>
        <v>219800</v>
      </c>
      <c r="I49" s="39"/>
      <c r="J49" s="45">
        <f>SUM(J37:J48)</f>
        <v>2243608.61</v>
      </c>
      <c r="K49" s="39"/>
      <c r="L49" s="60">
        <f>SUM(L28:L48)</f>
        <v>10715610.87</v>
      </c>
      <c r="M49" s="39"/>
      <c r="N49" s="46">
        <f>SUM(F49:M49)</f>
        <v>61962887.919999994</v>
      </c>
    </row>
    <row r="50" spans="1:14" ht="14.25">
      <c r="A50" s="6"/>
      <c r="B50" s="7"/>
      <c r="C50" s="7"/>
      <c r="D50" s="7"/>
      <c r="E50" s="7"/>
      <c r="F50" s="28"/>
      <c r="G50" s="7"/>
      <c r="H50" s="28"/>
      <c r="I50" s="7"/>
      <c r="J50" s="28"/>
      <c r="K50" s="7"/>
      <c r="L50" s="52"/>
      <c r="M50" s="7"/>
      <c r="N50" s="24"/>
    </row>
    <row r="51" spans="1:14" ht="14.25">
      <c r="A51" s="6" t="s">
        <v>38</v>
      </c>
      <c r="B51" s="7"/>
      <c r="C51" s="7"/>
      <c r="D51" s="7"/>
      <c r="E51" s="7"/>
      <c r="F51" s="52">
        <v>0</v>
      </c>
      <c r="G51" s="7"/>
      <c r="H51" s="52">
        <v>0</v>
      </c>
      <c r="I51" s="7"/>
      <c r="J51" s="52">
        <v>470000</v>
      </c>
      <c r="K51" s="7"/>
      <c r="L51" s="52">
        <v>0</v>
      </c>
      <c r="M51" s="7"/>
      <c r="N51" s="24">
        <f>SUM(F51:M51)</f>
        <v>470000</v>
      </c>
    </row>
    <row r="52" spans="1:14" ht="14.25">
      <c r="A52" s="6" t="s">
        <v>139</v>
      </c>
      <c r="B52" s="7"/>
      <c r="C52" s="7"/>
      <c r="D52" s="7"/>
      <c r="E52" s="7"/>
      <c r="F52" s="52">
        <v>2214493.66</v>
      </c>
      <c r="G52" s="7"/>
      <c r="H52" s="52">
        <v>33608.3</v>
      </c>
      <c r="I52" s="7"/>
      <c r="J52" s="52">
        <v>29948.24</v>
      </c>
      <c r="K52" s="7"/>
      <c r="L52" s="52">
        <v>189586.96</v>
      </c>
      <c r="M52" s="7"/>
      <c r="N52" s="24">
        <f>SUM(F52:M52)</f>
        <v>2467637.16</v>
      </c>
    </row>
    <row r="53" spans="1:14" ht="14.25">
      <c r="A53" s="6"/>
      <c r="B53" s="7"/>
      <c r="C53" s="7"/>
      <c r="D53" s="7"/>
      <c r="E53" s="7"/>
      <c r="F53" s="52"/>
      <c r="G53" s="7"/>
      <c r="H53" s="52"/>
      <c r="I53" s="7"/>
      <c r="J53" s="52"/>
      <c r="K53" s="7"/>
      <c r="L53" s="52"/>
      <c r="M53" s="7"/>
      <c r="N53" s="24"/>
    </row>
    <row r="54" spans="1:14" ht="15">
      <c r="A54" s="26" t="s">
        <v>132</v>
      </c>
      <c r="B54" s="27"/>
      <c r="C54" s="27"/>
      <c r="D54" s="7"/>
      <c r="E54" s="7"/>
      <c r="F54" s="28"/>
      <c r="G54" s="7"/>
      <c r="H54" s="28"/>
      <c r="I54" s="7"/>
      <c r="J54" s="28"/>
      <c r="K54" s="7"/>
      <c r="L54" s="28"/>
      <c r="M54" s="7"/>
      <c r="N54" s="24"/>
    </row>
    <row r="55" spans="1:14" ht="15.75" thickBot="1">
      <c r="A55" s="34" t="s">
        <v>58</v>
      </c>
      <c r="B55" s="35"/>
      <c r="C55" s="35"/>
      <c r="D55" s="14"/>
      <c r="E55" s="14"/>
      <c r="F55" s="47">
        <f>SUM(F49:F54)</f>
        <v>50998362.099999994</v>
      </c>
      <c r="G55" s="35"/>
      <c r="H55" s="47">
        <f>SUM(H49:H54)</f>
        <v>253408.3</v>
      </c>
      <c r="I55" s="35"/>
      <c r="J55" s="47">
        <f>SUM(J49:J54)</f>
        <v>2743556.85</v>
      </c>
      <c r="K55" s="35"/>
      <c r="L55" s="53">
        <f>SUM(L49:L54)</f>
        <v>10905197.83</v>
      </c>
      <c r="M55" s="35"/>
      <c r="N55" s="48">
        <f>SUM(F55:M55)</f>
        <v>64900525.07999999</v>
      </c>
    </row>
    <row r="56" spans="1:14" ht="15" thickTop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</row>
    <row r="57" spans="1:14" ht="14.25">
      <c r="A57" s="69" t="s">
        <v>61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</row>
    <row r="59" spans="6:14" ht="12.75">
      <c r="F59" s="58">
        <f>'2011-12'!$F$48</f>
        <v>50488516.8</v>
      </c>
      <c r="L59" s="58">
        <f>+L25</f>
        <v>10905197.83</v>
      </c>
      <c r="N59" s="58">
        <f>'2011-12'!$N$48</f>
        <v>64497979.099999994</v>
      </c>
    </row>
    <row r="60" spans="6:14" ht="12.75">
      <c r="F60" s="58">
        <f>F49</f>
        <v>48783868.44</v>
      </c>
      <c r="L60" s="58">
        <f>+L55</f>
        <v>10905197.83</v>
      </c>
      <c r="N60" s="58">
        <f>N49</f>
        <v>61962887.919999994</v>
      </c>
    </row>
    <row r="61" spans="6:14" ht="12.75">
      <c r="F61" s="58">
        <f>+F60-F59</f>
        <v>-1704648.3599999994</v>
      </c>
      <c r="L61" s="58">
        <f>+L59-L60</f>
        <v>0</v>
      </c>
      <c r="N61" s="58">
        <f>N60-N59</f>
        <v>-2535091.1799999997</v>
      </c>
    </row>
    <row r="62" spans="6:14" ht="12.75">
      <c r="F62" s="57">
        <f>(+F61/F59)</f>
        <v>-0.03376309046178991</v>
      </c>
      <c r="N62" s="57">
        <f>N61/N59</f>
        <v>-0.03930497071961748</v>
      </c>
    </row>
  </sheetData>
  <sheetProtection/>
  <mergeCells count="8">
    <mergeCell ref="F7:M7"/>
    <mergeCell ref="A57:N57"/>
    <mergeCell ref="F1:M1"/>
    <mergeCell ref="F2:M2"/>
    <mergeCell ref="F3:M3"/>
    <mergeCell ref="F4:M4"/>
    <mergeCell ref="F5:M5"/>
    <mergeCell ref="F6:M6"/>
  </mergeCells>
  <printOptions horizontalCentered="1"/>
  <pageMargins left="0" right="0" top="0" bottom="0" header="0" footer="0"/>
  <pageSetup fitToHeight="1" fitToWidth="1"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zoomScalePageLayoutView="0" workbookViewId="0" topLeftCell="A23">
      <selection activeCell="N49" sqref="N49"/>
    </sheetView>
  </sheetViews>
  <sheetFormatPr defaultColWidth="9.140625" defaultRowHeight="12.75"/>
  <cols>
    <col min="1" max="2" width="10.7109375" style="0" customWidth="1"/>
    <col min="3" max="3" width="14.421875" style="0" customWidth="1"/>
    <col min="6" max="6" width="17.00390625" style="0" customWidth="1"/>
    <col min="8" max="8" width="17.140625" style="0" customWidth="1"/>
    <col min="10" max="10" width="17.140625" style="0" customWidth="1"/>
    <col min="12" max="12" width="17.140625" style="0" customWidth="1"/>
    <col min="14" max="14" width="17.7109375" style="0" customWidth="1"/>
  </cols>
  <sheetData>
    <row r="1" spans="1:14" ht="15">
      <c r="A1" s="55" t="s">
        <v>105</v>
      </c>
      <c r="B1" s="56"/>
      <c r="C1" s="56"/>
      <c r="D1" s="56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120</v>
      </c>
      <c r="B3" s="7"/>
      <c r="C3" s="7"/>
      <c r="D3" s="59">
        <v>5.235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122</v>
      </c>
      <c r="B4" s="7"/>
      <c r="C4" s="7"/>
      <c r="D4" s="59">
        <v>0.748</v>
      </c>
      <c r="E4" s="11"/>
      <c r="F4" s="63" t="s">
        <v>118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123</v>
      </c>
      <c r="B5" s="7"/>
      <c r="C5" s="7"/>
      <c r="D5" s="59">
        <v>0</v>
      </c>
      <c r="E5" s="11"/>
      <c r="F5" s="68" t="s">
        <v>144</v>
      </c>
      <c r="G5" s="68"/>
      <c r="H5" s="68"/>
      <c r="I5" s="68"/>
      <c r="J5" s="68"/>
      <c r="K5" s="68"/>
      <c r="L5" s="68"/>
      <c r="M5" s="68"/>
      <c r="N5" s="9"/>
    </row>
    <row r="6" spans="1:14" ht="15">
      <c r="A6" s="6" t="s">
        <v>63</v>
      </c>
      <c r="B6" s="7"/>
      <c r="C6" s="7"/>
      <c r="D6" s="59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121</v>
      </c>
      <c r="B7" s="7"/>
      <c r="C7" s="7"/>
      <c r="D7" s="59">
        <v>1.5</v>
      </c>
      <c r="E7" s="11"/>
      <c r="F7" s="63" t="s">
        <v>145</v>
      </c>
      <c r="G7" s="63"/>
      <c r="H7" s="63"/>
      <c r="I7" s="63"/>
      <c r="J7" s="63"/>
      <c r="K7" s="63"/>
      <c r="L7" s="63"/>
      <c r="M7" s="63"/>
      <c r="N7" s="9"/>
    </row>
    <row r="8" spans="1:14" ht="16.5" thickBot="1">
      <c r="A8" s="13"/>
      <c r="B8" s="14"/>
      <c r="C8" s="35" t="s">
        <v>45</v>
      </c>
      <c r="D8" s="54">
        <f>SUM(D3:D7)</f>
        <v>7.4830000000000005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39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45</v>
      </c>
    </row>
    <row r="11" spans="1:14" ht="14.25">
      <c r="A11" s="6"/>
      <c r="B11" s="7"/>
      <c r="C11" s="7"/>
      <c r="D11" s="7"/>
      <c r="E11" s="7"/>
      <c r="F11" s="8" t="s">
        <v>40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2" t="s">
        <v>12</v>
      </c>
    </row>
    <row r="12" spans="1:14" ht="15">
      <c r="A12" s="26"/>
      <c r="B12" s="27"/>
      <c r="C12" s="27"/>
      <c r="D12" s="7"/>
      <c r="E12" s="7"/>
      <c r="F12" s="8"/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5">
      <c r="A13" s="26" t="s">
        <v>56</v>
      </c>
      <c r="B13" s="27"/>
      <c r="C13" s="2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52">
        <v>50000</v>
      </c>
      <c r="G14" s="28"/>
      <c r="H14" s="52"/>
      <c r="I14" s="28"/>
      <c r="J14" s="52"/>
      <c r="K14" s="28"/>
      <c r="L14" s="52">
        <v>12500</v>
      </c>
      <c r="M14" s="28"/>
      <c r="N14" s="24">
        <f>SUM(F14:M14)</f>
        <v>62500</v>
      </c>
    </row>
    <row r="15" spans="1:14" ht="14.25">
      <c r="A15" s="6" t="s">
        <v>48</v>
      </c>
      <c r="B15" s="7"/>
      <c r="C15" s="7"/>
      <c r="D15" s="7"/>
      <c r="E15" s="7"/>
      <c r="F15" s="52">
        <v>270000</v>
      </c>
      <c r="G15" s="7"/>
      <c r="H15" s="52"/>
      <c r="I15" s="7"/>
      <c r="J15" s="52"/>
      <c r="K15" s="7"/>
      <c r="L15" s="52">
        <v>9666919.07</v>
      </c>
      <c r="M15" s="7"/>
      <c r="N15" s="24">
        <f>SUM(F15:M15)</f>
        <v>9936919.07</v>
      </c>
    </row>
    <row r="16" spans="1:14" ht="14.25">
      <c r="A16" s="6" t="s">
        <v>15</v>
      </c>
      <c r="B16" s="7"/>
      <c r="C16" s="7"/>
      <c r="D16" s="7"/>
      <c r="E16" s="7"/>
      <c r="F16" s="52">
        <v>34519012.05</v>
      </c>
      <c r="G16" s="7"/>
      <c r="H16" s="52">
        <v>217400</v>
      </c>
      <c r="I16" s="7"/>
      <c r="J16" s="52">
        <v>53000</v>
      </c>
      <c r="K16" s="7"/>
      <c r="L16" s="52">
        <v>58000</v>
      </c>
      <c r="M16" s="7"/>
      <c r="N16" s="24">
        <f>SUM(F16:M16)</f>
        <v>34847412.05</v>
      </c>
    </row>
    <row r="17" spans="1:14" ht="14.25">
      <c r="A17" s="6" t="s">
        <v>16</v>
      </c>
      <c r="B17" s="7"/>
      <c r="C17" s="7"/>
      <c r="D17" s="7"/>
      <c r="E17" s="7"/>
      <c r="F17" s="52">
        <v>10179986.15</v>
      </c>
      <c r="G17" s="7"/>
      <c r="H17" s="52"/>
      <c r="I17" s="7"/>
      <c r="J17" s="52">
        <v>2264245</v>
      </c>
      <c r="K17" s="7"/>
      <c r="L17" s="52">
        <v>555300</v>
      </c>
      <c r="M17" s="7"/>
      <c r="N17" s="24">
        <f>SUM(F17:M17)</f>
        <v>12999531.15</v>
      </c>
    </row>
    <row r="18" spans="1:14" ht="14.25">
      <c r="A18" s="6" t="s">
        <v>79</v>
      </c>
      <c r="B18" s="7"/>
      <c r="C18" s="7"/>
      <c r="D18" s="7"/>
      <c r="E18" s="7"/>
      <c r="F18" s="52">
        <v>16000</v>
      </c>
      <c r="G18" s="7"/>
      <c r="H18" s="52"/>
      <c r="I18" s="7"/>
      <c r="J18" s="52"/>
      <c r="K18" s="7"/>
      <c r="L18" s="52"/>
      <c r="M18" s="7"/>
      <c r="N18" s="24">
        <f>SUM(F18:L18)</f>
        <v>16000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124</v>
      </c>
      <c r="B20" s="39"/>
      <c r="C20" s="39"/>
      <c r="D20" s="40"/>
      <c r="E20" s="40"/>
      <c r="F20" s="41">
        <f>SUM(F14:F18)</f>
        <v>45034998.199999996</v>
      </c>
      <c r="G20" s="50"/>
      <c r="H20" s="41">
        <f>SUM(H14:H18)</f>
        <v>217400</v>
      </c>
      <c r="I20" s="50"/>
      <c r="J20" s="41">
        <f>SUM(J14:J18)</f>
        <v>2317245</v>
      </c>
      <c r="K20" s="50"/>
      <c r="L20" s="41">
        <f>SUM(L14:L18)</f>
        <v>10292719.07</v>
      </c>
      <c r="M20" s="41"/>
      <c r="N20" s="51">
        <f>SUM(F20:M20)</f>
        <v>57862362.269999996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470000</v>
      </c>
      <c r="G22" s="7"/>
      <c r="H22" s="28"/>
      <c r="I22" s="7"/>
      <c r="J22" s="28"/>
      <c r="K22" s="7"/>
      <c r="L22" s="28"/>
      <c r="M22" s="7"/>
      <c r="N22" s="24">
        <f>SUM(F22:M22)</f>
        <v>470000</v>
      </c>
    </row>
    <row r="23" spans="1:14" ht="14.25">
      <c r="A23" s="6" t="s">
        <v>142</v>
      </c>
      <c r="B23" s="7"/>
      <c r="C23" s="32"/>
      <c r="D23" s="7"/>
      <c r="E23" s="7"/>
      <c r="F23" s="28">
        <v>5484680.45</v>
      </c>
      <c r="G23" s="7"/>
      <c r="H23" s="28">
        <v>32808.3</v>
      </c>
      <c r="I23" s="7"/>
      <c r="J23" s="28">
        <v>1063293.74</v>
      </c>
      <c r="K23" s="7"/>
      <c r="L23" s="52">
        <v>332230.51</v>
      </c>
      <c r="M23" s="7"/>
      <c r="N23" s="24">
        <f>SUM(F23:M23)</f>
        <v>6913013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52"/>
      <c r="M24" s="7"/>
      <c r="N24" s="24"/>
    </row>
    <row r="25" spans="1:14" ht="15.75" thickBot="1">
      <c r="A25" s="34" t="s">
        <v>125</v>
      </c>
      <c r="B25" s="35"/>
      <c r="C25" s="35"/>
      <c r="D25" s="14"/>
      <c r="E25" s="14"/>
      <c r="F25" s="47">
        <f>SUM(F20:F24)</f>
        <v>50989678.65</v>
      </c>
      <c r="G25" s="35"/>
      <c r="H25" s="47">
        <f>SUM(H20:H24)</f>
        <v>250208.3</v>
      </c>
      <c r="I25" s="35"/>
      <c r="J25" s="47">
        <f>SUM(J20:J24)</f>
        <v>3380538.74</v>
      </c>
      <c r="K25" s="35"/>
      <c r="L25" s="53">
        <f>SUM(L20:L23)</f>
        <v>10624949.58</v>
      </c>
      <c r="M25" s="35"/>
      <c r="N25" s="48">
        <f>SUM(F25:M25)</f>
        <v>65245375.269999996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126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52">
        <v>30376289.89</v>
      </c>
      <c r="G28" s="7"/>
      <c r="H28" s="52"/>
      <c r="I28" s="7"/>
      <c r="J28" s="52"/>
      <c r="K28" s="7"/>
      <c r="L28" s="52">
        <v>2616715.51</v>
      </c>
      <c r="M28" s="7"/>
      <c r="N28" s="24">
        <f aca="true" t="shared" si="0" ref="N28:N47">SUM(F28:M28)</f>
        <v>32993005.4</v>
      </c>
    </row>
    <row r="29" spans="1:14" ht="14.25">
      <c r="A29" s="6" t="s">
        <v>22</v>
      </c>
      <c r="B29" s="7"/>
      <c r="C29" s="7"/>
      <c r="D29" s="7"/>
      <c r="E29" s="7"/>
      <c r="F29" s="52">
        <v>1780881.1</v>
      </c>
      <c r="G29" s="7"/>
      <c r="H29" s="52"/>
      <c r="I29" s="7"/>
      <c r="J29" s="52"/>
      <c r="K29" s="7"/>
      <c r="L29" s="52">
        <v>867965.57</v>
      </c>
      <c r="M29" s="7"/>
      <c r="N29" s="24">
        <f t="shared" si="0"/>
        <v>2648846.67</v>
      </c>
    </row>
    <row r="30" spans="1:14" ht="14.25">
      <c r="A30" s="6" t="s">
        <v>23</v>
      </c>
      <c r="B30" s="7"/>
      <c r="C30" s="7"/>
      <c r="D30" s="7"/>
      <c r="E30" s="7"/>
      <c r="F30" s="52">
        <v>444651.81</v>
      </c>
      <c r="G30" s="7"/>
      <c r="H30" s="52"/>
      <c r="I30" s="7"/>
      <c r="J30" s="52"/>
      <c r="K30" s="7"/>
      <c r="L30" s="52"/>
      <c r="M30" s="7"/>
      <c r="N30" s="24">
        <f t="shared" si="0"/>
        <v>444651.81</v>
      </c>
    </row>
    <row r="31" spans="1:14" ht="14.25">
      <c r="A31" s="6" t="s">
        <v>127</v>
      </c>
      <c r="B31" s="7"/>
      <c r="C31" s="7"/>
      <c r="D31" s="7"/>
      <c r="E31" s="7"/>
      <c r="F31" s="52">
        <v>372539.26</v>
      </c>
      <c r="G31" s="7"/>
      <c r="H31" s="52"/>
      <c r="I31" s="7"/>
      <c r="J31" s="52"/>
      <c r="K31" s="7"/>
      <c r="L31" s="52">
        <v>879898.45</v>
      </c>
      <c r="M31" s="7"/>
      <c r="N31" s="24">
        <f t="shared" si="0"/>
        <v>1252437.71</v>
      </c>
    </row>
    <row r="32" spans="1:14" ht="14.25">
      <c r="A32" s="6" t="s">
        <v>128</v>
      </c>
      <c r="B32" s="7"/>
      <c r="C32" s="7"/>
      <c r="D32" s="7"/>
      <c r="E32" s="7"/>
      <c r="F32" s="52">
        <v>191677.45</v>
      </c>
      <c r="G32" s="7"/>
      <c r="H32" s="52"/>
      <c r="I32" s="7"/>
      <c r="J32" s="52"/>
      <c r="K32" s="7"/>
      <c r="L32" s="52">
        <v>1184695.52</v>
      </c>
      <c r="M32" s="7"/>
      <c r="N32" s="24">
        <f t="shared" si="0"/>
        <v>1376372.97</v>
      </c>
    </row>
    <row r="33" spans="1:14" ht="14.25">
      <c r="A33" s="6" t="s">
        <v>129</v>
      </c>
      <c r="B33" s="7"/>
      <c r="C33" s="7"/>
      <c r="D33" s="7"/>
      <c r="E33" s="7"/>
      <c r="F33" s="52">
        <v>656790</v>
      </c>
      <c r="G33" s="7"/>
      <c r="H33" s="52"/>
      <c r="I33" s="7"/>
      <c r="J33" s="52"/>
      <c r="K33" s="7"/>
      <c r="L33" s="52">
        <v>140577.48</v>
      </c>
      <c r="M33" s="7"/>
      <c r="N33" s="24">
        <f t="shared" si="0"/>
        <v>797367.48</v>
      </c>
    </row>
    <row r="34" spans="1:14" ht="14.25">
      <c r="A34" s="6" t="s">
        <v>26</v>
      </c>
      <c r="B34" s="7"/>
      <c r="C34" s="7"/>
      <c r="D34" s="7"/>
      <c r="E34" s="7"/>
      <c r="F34" s="52">
        <v>435726</v>
      </c>
      <c r="G34" s="7"/>
      <c r="H34" s="52"/>
      <c r="I34" s="7"/>
      <c r="J34" s="52"/>
      <c r="K34" s="7"/>
      <c r="L34" s="52"/>
      <c r="M34" s="7"/>
      <c r="N34" s="24">
        <f t="shared" si="0"/>
        <v>435726</v>
      </c>
    </row>
    <row r="35" spans="1:14" ht="14.25">
      <c r="A35" s="6" t="s">
        <v>27</v>
      </c>
      <c r="B35" s="7"/>
      <c r="C35" s="7"/>
      <c r="D35" s="7"/>
      <c r="E35" s="7"/>
      <c r="F35" s="52">
        <v>1147175</v>
      </c>
      <c r="G35" s="7"/>
      <c r="H35" s="52"/>
      <c r="I35" s="7"/>
      <c r="J35" s="52"/>
      <c r="K35" s="7"/>
      <c r="L35" s="52">
        <v>314700.04</v>
      </c>
      <c r="M35" s="7"/>
      <c r="N35" s="24">
        <f t="shared" si="0"/>
        <v>1461875.04</v>
      </c>
    </row>
    <row r="36" spans="1:14" ht="14.25">
      <c r="A36" s="6" t="s">
        <v>28</v>
      </c>
      <c r="B36" s="7"/>
      <c r="C36" s="7"/>
      <c r="D36" s="7"/>
      <c r="E36" s="7"/>
      <c r="F36" s="52">
        <v>3059874.86</v>
      </c>
      <c r="G36" s="7"/>
      <c r="H36" s="52"/>
      <c r="I36" s="7"/>
      <c r="J36" s="52"/>
      <c r="K36" s="7"/>
      <c r="L36" s="52">
        <v>14973.23</v>
      </c>
      <c r="M36" s="7"/>
      <c r="N36" s="24">
        <f t="shared" si="0"/>
        <v>3074848.09</v>
      </c>
    </row>
    <row r="37" spans="1:14" ht="14.25">
      <c r="A37" s="6" t="s">
        <v>130</v>
      </c>
      <c r="B37" s="7"/>
      <c r="C37" s="7"/>
      <c r="D37" s="7"/>
      <c r="E37" s="7"/>
      <c r="F37" s="52"/>
      <c r="G37" s="7"/>
      <c r="H37" s="52"/>
      <c r="I37" s="7"/>
      <c r="J37" s="52">
        <v>2659650.64</v>
      </c>
      <c r="K37" s="7"/>
      <c r="L37" s="52"/>
      <c r="M37" s="7"/>
      <c r="N37" s="24">
        <f t="shared" si="0"/>
        <v>2659650.64</v>
      </c>
    </row>
    <row r="38" spans="1:14" ht="14.25">
      <c r="A38" s="6" t="s">
        <v>29</v>
      </c>
      <c r="B38" s="7"/>
      <c r="C38" s="7"/>
      <c r="D38" s="7"/>
      <c r="E38" s="7"/>
      <c r="F38" s="52">
        <v>407233.33</v>
      </c>
      <c r="G38" s="7"/>
      <c r="H38" s="52"/>
      <c r="I38" s="7"/>
      <c r="J38" s="52"/>
      <c r="K38" s="7"/>
      <c r="L38" s="52"/>
      <c r="M38" s="7"/>
      <c r="N38" s="24">
        <f t="shared" si="0"/>
        <v>407233.33</v>
      </c>
    </row>
    <row r="39" spans="1:14" ht="14.25">
      <c r="A39" s="6" t="s">
        <v>30</v>
      </c>
      <c r="B39" s="7"/>
      <c r="C39" s="7"/>
      <c r="D39" s="7"/>
      <c r="E39" s="7"/>
      <c r="F39" s="52"/>
      <c r="G39" s="7"/>
      <c r="H39" s="52"/>
      <c r="I39" s="7"/>
      <c r="J39" s="52"/>
      <c r="K39" s="7"/>
      <c r="L39" s="52">
        <v>3937944.1</v>
      </c>
      <c r="M39" s="7"/>
      <c r="N39" s="24">
        <f t="shared" si="0"/>
        <v>3937944.1</v>
      </c>
    </row>
    <row r="40" spans="1:14" ht="14.25">
      <c r="A40" s="6" t="s">
        <v>31</v>
      </c>
      <c r="B40" s="7"/>
      <c r="C40" s="7"/>
      <c r="D40" s="7"/>
      <c r="E40" s="7"/>
      <c r="F40" s="52">
        <v>629598.5</v>
      </c>
      <c r="G40" s="7"/>
      <c r="H40" s="52"/>
      <c r="I40" s="7"/>
      <c r="J40" s="52"/>
      <c r="K40" s="7"/>
      <c r="L40" s="52"/>
      <c r="M40" s="7"/>
      <c r="N40" s="24">
        <f t="shared" si="0"/>
        <v>629598.5</v>
      </c>
    </row>
    <row r="41" spans="1:14" ht="14.25">
      <c r="A41" s="6" t="s">
        <v>32</v>
      </c>
      <c r="B41" s="7"/>
      <c r="C41" s="7"/>
      <c r="D41" s="7"/>
      <c r="E41" s="7"/>
      <c r="F41" s="52">
        <v>3121955.86</v>
      </c>
      <c r="G41" s="7"/>
      <c r="H41" s="52"/>
      <c r="I41" s="7"/>
      <c r="J41" s="52"/>
      <c r="K41" s="7"/>
      <c r="L41" s="52">
        <v>177154.18</v>
      </c>
      <c r="M41" s="7"/>
      <c r="N41" s="24">
        <f t="shared" si="0"/>
        <v>3299110.04</v>
      </c>
    </row>
    <row r="42" spans="1:14" ht="14.25">
      <c r="A42" s="6" t="s">
        <v>33</v>
      </c>
      <c r="B42" s="7"/>
      <c r="C42" s="7"/>
      <c r="D42" s="7"/>
      <c r="E42" s="7"/>
      <c r="F42" s="52">
        <v>3764004.42</v>
      </c>
      <c r="G42" s="7"/>
      <c r="H42" s="52"/>
      <c r="I42" s="7"/>
      <c r="J42" s="52"/>
      <c r="K42" s="7"/>
      <c r="L42" s="52">
        <v>1070</v>
      </c>
      <c r="M42" s="7"/>
      <c r="N42" s="24">
        <f t="shared" si="0"/>
        <v>3765074.42</v>
      </c>
    </row>
    <row r="43" spans="1:14" ht="14.25">
      <c r="A43" s="6" t="s">
        <v>34</v>
      </c>
      <c r="B43" s="7"/>
      <c r="C43" s="7"/>
      <c r="D43" s="7"/>
      <c r="E43" s="7"/>
      <c r="F43" s="52">
        <v>1417821.82</v>
      </c>
      <c r="G43" s="7"/>
      <c r="H43" s="52"/>
      <c r="I43" s="7"/>
      <c r="J43" s="52"/>
      <c r="K43" s="7"/>
      <c r="L43" s="52"/>
      <c r="M43" s="7"/>
      <c r="N43" s="24">
        <f t="shared" si="0"/>
        <v>1417821.82</v>
      </c>
    </row>
    <row r="44" spans="1:14" ht="14.25">
      <c r="A44" s="6" t="s">
        <v>131</v>
      </c>
      <c r="B44" s="7"/>
      <c r="C44" s="7"/>
      <c r="D44" s="7"/>
      <c r="E44" s="7"/>
      <c r="F44" s="52">
        <v>247222</v>
      </c>
      <c r="G44" s="7"/>
      <c r="H44" s="52"/>
      <c r="I44" s="7"/>
      <c r="J44" s="52"/>
      <c r="K44" s="7"/>
      <c r="L44" s="52"/>
      <c r="M44" s="7"/>
      <c r="N44" s="24">
        <f t="shared" si="0"/>
        <v>247222</v>
      </c>
    </row>
    <row r="45" spans="1:14" ht="14.25">
      <c r="A45" s="6" t="s">
        <v>35</v>
      </c>
      <c r="B45" s="7"/>
      <c r="C45" s="7"/>
      <c r="D45" s="7"/>
      <c r="E45" s="7"/>
      <c r="F45" s="52">
        <v>379479.36</v>
      </c>
      <c r="G45" s="7"/>
      <c r="H45" s="52"/>
      <c r="I45" s="7"/>
      <c r="J45" s="52"/>
      <c r="K45" s="7"/>
      <c r="L45" s="52"/>
      <c r="M45" s="7"/>
      <c r="N45" s="24">
        <f t="shared" si="0"/>
        <v>379479.36</v>
      </c>
    </row>
    <row r="46" spans="1:14" ht="14.25">
      <c r="A46" s="6" t="s">
        <v>138</v>
      </c>
      <c r="B46" s="7"/>
      <c r="C46" s="7"/>
      <c r="D46" s="7"/>
      <c r="E46" s="7"/>
      <c r="F46" s="52"/>
      <c r="G46" s="7"/>
      <c r="H46" s="52"/>
      <c r="I46" s="7"/>
      <c r="J46" s="52"/>
      <c r="K46" s="7"/>
      <c r="L46" s="52">
        <v>185943.15</v>
      </c>
      <c r="M46" s="7"/>
      <c r="N46" s="24">
        <f t="shared" si="0"/>
        <v>185943.15</v>
      </c>
    </row>
    <row r="47" spans="1:14" ht="14.25">
      <c r="A47" s="6" t="s">
        <v>5</v>
      </c>
      <c r="B47" s="7"/>
      <c r="C47" s="7"/>
      <c r="D47" s="7"/>
      <c r="E47" s="7"/>
      <c r="F47" s="52"/>
      <c r="G47" s="7"/>
      <c r="H47" s="52">
        <v>216625</v>
      </c>
      <c r="I47" s="7"/>
      <c r="J47" s="52"/>
      <c r="K47" s="7"/>
      <c r="L47" s="52"/>
      <c r="M47" s="7"/>
      <c r="N47" s="24">
        <f t="shared" si="0"/>
        <v>216625</v>
      </c>
    </row>
    <row r="48" spans="1:14" ht="14.25">
      <c r="A48" s="6"/>
      <c r="B48" s="7"/>
      <c r="C48" s="7"/>
      <c r="D48" s="7"/>
      <c r="E48" s="7"/>
      <c r="F48" s="28"/>
      <c r="G48" s="7"/>
      <c r="H48" s="28"/>
      <c r="I48" s="7"/>
      <c r="J48" s="28"/>
      <c r="K48" s="7"/>
      <c r="L48" s="52"/>
      <c r="M48" s="7"/>
      <c r="N48" s="24"/>
    </row>
    <row r="49" spans="1:14" ht="15.75" thickBot="1">
      <c r="A49" s="38" t="s">
        <v>37</v>
      </c>
      <c r="B49" s="39"/>
      <c r="C49" s="39"/>
      <c r="D49" s="40"/>
      <c r="E49" s="40"/>
      <c r="F49" s="45">
        <f>SUM(F28:F48)</f>
        <v>48432920.660000004</v>
      </c>
      <c r="G49" s="39"/>
      <c r="H49" s="45">
        <f>SUM(H28:H48)</f>
        <v>216625</v>
      </c>
      <c r="I49" s="39"/>
      <c r="J49" s="45">
        <f>SUM(J37:J48)</f>
        <v>2659650.64</v>
      </c>
      <c r="K49" s="39"/>
      <c r="L49" s="60">
        <f>SUM(L28:L48)</f>
        <v>10321637.23</v>
      </c>
      <c r="M49" s="39"/>
      <c r="N49" s="46">
        <f>SUM(F49:M49)</f>
        <v>61630833.53</v>
      </c>
    </row>
    <row r="50" spans="1:14" ht="14.25">
      <c r="A50" s="6"/>
      <c r="B50" s="7"/>
      <c r="C50" s="7"/>
      <c r="D50" s="7"/>
      <c r="E50" s="7"/>
      <c r="F50" s="28"/>
      <c r="G50" s="7"/>
      <c r="H50" s="28"/>
      <c r="I50" s="7"/>
      <c r="J50" s="28"/>
      <c r="K50" s="7"/>
      <c r="L50" s="52"/>
      <c r="M50" s="7"/>
      <c r="N50" s="24"/>
    </row>
    <row r="51" spans="1:14" ht="14.25">
      <c r="A51" s="6" t="s">
        <v>38</v>
      </c>
      <c r="B51" s="7"/>
      <c r="C51" s="7"/>
      <c r="D51" s="7"/>
      <c r="E51" s="7"/>
      <c r="F51" s="52"/>
      <c r="G51" s="7"/>
      <c r="H51" s="52"/>
      <c r="I51" s="7"/>
      <c r="J51" s="52">
        <v>470000</v>
      </c>
      <c r="K51" s="7"/>
      <c r="L51" s="52"/>
      <c r="M51" s="7"/>
      <c r="N51" s="24">
        <f>SUM(F51:M51)</f>
        <v>470000</v>
      </c>
    </row>
    <row r="52" spans="1:14" ht="14.25">
      <c r="A52" s="6" t="s">
        <v>143</v>
      </c>
      <c r="B52" s="7"/>
      <c r="C52" s="7"/>
      <c r="D52" s="7"/>
      <c r="E52" s="7"/>
      <c r="F52" s="52">
        <v>2556757.99</v>
      </c>
      <c r="G52" s="7"/>
      <c r="H52" s="52">
        <v>33583.3</v>
      </c>
      <c r="I52" s="7"/>
      <c r="J52" s="52">
        <v>250888.1</v>
      </c>
      <c r="K52" s="7"/>
      <c r="L52" s="52">
        <v>303312.35</v>
      </c>
      <c r="M52" s="7"/>
      <c r="N52" s="24">
        <f>SUM(F52:M52)</f>
        <v>3144541.74</v>
      </c>
    </row>
    <row r="53" spans="1:14" ht="14.25">
      <c r="A53" s="6"/>
      <c r="B53" s="7"/>
      <c r="C53" s="7"/>
      <c r="D53" s="7"/>
      <c r="E53" s="7"/>
      <c r="F53" s="52"/>
      <c r="G53" s="7"/>
      <c r="H53" s="52"/>
      <c r="I53" s="7"/>
      <c r="J53" s="52"/>
      <c r="K53" s="7"/>
      <c r="L53" s="52"/>
      <c r="M53" s="7"/>
      <c r="N53" s="24"/>
    </row>
    <row r="54" spans="1:14" ht="15">
      <c r="A54" s="26" t="s">
        <v>132</v>
      </c>
      <c r="B54" s="27"/>
      <c r="C54" s="27"/>
      <c r="D54" s="7"/>
      <c r="E54" s="7"/>
      <c r="F54" s="28"/>
      <c r="G54" s="7"/>
      <c r="H54" s="28"/>
      <c r="I54" s="7"/>
      <c r="J54" s="28"/>
      <c r="K54" s="7"/>
      <c r="L54" s="28"/>
      <c r="M54" s="7"/>
      <c r="N54" s="24"/>
    </row>
    <row r="55" spans="1:14" ht="15.75" thickBot="1">
      <c r="A55" s="34" t="s">
        <v>58</v>
      </c>
      <c r="B55" s="35"/>
      <c r="C55" s="35"/>
      <c r="D55" s="14"/>
      <c r="E55" s="14"/>
      <c r="F55" s="47">
        <f>SUM(F49:F54)</f>
        <v>50989678.650000006</v>
      </c>
      <c r="G55" s="35"/>
      <c r="H55" s="47">
        <f>SUM(H49:H54)</f>
        <v>250208.3</v>
      </c>
      <c r="I55" s="35"/>
      <c r="J55" s="47">
        <f>SUM(J49:J54)</f>
        <v>3380538.74</v>
      </c>
      <c r="K55" s="35"/>
      <c r="L55" s="53">
        <f>SUM(L49:L54)</f>
        <v>10624949.58</v>
      </c>
      <c r="M55" s="35"/>
      <c r="N55" s="48">
        <f>SUM(F55:M55)</f>
        <v>65245375.27</v>
      </c>
    </row>
    <row r="56" spans="1:14" ht="15" thickTop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</row>
    <row r="57" spans="1:14" ht="14.25">
      <c r="A57" s="69" t="s">
        <v>61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</row>
    <row r="59" spans="6:14" ht="12.75">
      <c r="F59" s="58">
        <f>'2012-13'!$F$49</f>
        <v>48783868.44</v>
      </c>
      <c r="L59" s="58">
        <f>+L25</f>
        <v>10624949.58</v>
      </c>
      <c r="N59" s="58">
        <f>'2012-13'!$N$49</f>
        <v>61962887.919999994</v>
      </c>
    </row>
    <row r="60" spans="6:14" ht="12.75">
      <c r="F60" s="58">
        <f>F49</f>
        <v>48432920.660000004</v>
      </c>
      <c r="L60" s="58">
        <f>+L55</f>
        <v>10624949.58</v>
      </c>
      <c r="N60" s="58">
        <f>N49</f>
        <v>61630833.53</v>
      </c>
    </row>
    <row r="61" spans="6:14" ht="12.75">
      <c r="F61" s="58">
        <f>+F60-F59</f>
        <v>-350947.77999999374</v>
      </c>
      <c r="L61" s="58">
        <f>+L59-L60</f>
        <v>0</v>
      </c>
      <c r="N61" s="58">
        <f>N60-N59</f>
        <v>-332054.38999999315</v>
      </c>
    </row>
    <row r="62" spans="6:14" ht="12.75">
      <c r="F62" s="57">
        <f>(+F61/F59)</f>
        <v>-0.0071939309288608306</v>
      </c>
      <c r="N62" s="57">
        <f>N61/N59</f>
        <v>-0.005358923722675855</v>
      </c>
    </row>
  </sheetData>
  <sheetProtection/>
  <mergeCells count="8">
    <mergeCell ref="F7:M7"/>
    <mergeCell ref="A57:N57"/>
    <mergeCell ref="F1:M1"/>
    <mergeCell ref="F2:M2"/>
    <mergeCell ref="F3:M3"/>
    <mergeCell ref="F4:M4"/>
    <mergeCell ref="F5:M5"/>
    <mergeCell ref="F6:M6"/>
  </mergeCells>
  <printOptions horizontalCentered="1"/>
  <pageMargins left="0" right="0" top="0" bottom="0" header="0" footer="0"/>
  <pageSetup fitToHeight="1" fitToWidth="1" horizontalDpi="600" verticalDpi="600" orientation="landscape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selection activeCell="F6" sqref="F6:M6"/>
    </sheetView>
  </sheetViews>
  <sheetFormatPr defaultColWidth="9.140625" defaultRowHeight="12.75"/>
  <cols>
    <col min="1" max="2" width="10.7109375" style="0" customWidth="1"/>
    <col min="3" max="3" width="14.421875" style="0" customWidth="1"/>
    <col min="6" max="6" width="17.00390625" style="0" customWidth="1"/>
    <col min="8" max="8" width="17.140625" style="0" customWidth="1"/>
    <col min="10" max="10" width="17.140625" style="0" customWidth="1"/>
    <col min="12" max="12" width="17.140625" style="0" customWidth="1"/>
    <col min="14" max="14" width="17.7109375" style="0" customWidth="1"/>
    <col min="15" max="15" width="10.7109375" style="0" bestFit="1" customWidth="1"/>
  </cols>
  <sheetData>
    <row r="1" spans="1:14" ht="15">
      <c r="A1" s="55" t="s">
        <v>105</v>
      </c>
      <c r="B1" s="56"/>
      <c r="C1" s="56"/>
      <c r="D1" s="56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120</v>
      </c>
      <c r="B3" s="7"/>
      <c r="C3" s="7"/>
      <c r="D3" s="59">
        <v>5.143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122</v>
      </c>
      <c r="B4" s="7"/>
      <c r="C4" s="7"/>
      <c r="D4" s="59">
        <v>0.748</v>
      </c>
      <c r="E4" s="11"/>
      <c r="F4" s="63" t="s">
        <v>118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123</v>
      </c>
      <c r="B5" s="7"/>
      <c r="C5" s="7"/>
      <c r="D5" s="59">
        <v>0</v>
      </c>
      <c r="E5" s="11"/>
      <c r="F5" s="68" t="s">
        <v>148</v>
      </c>
      <c r="G5" s="68"/>
      <c r="H5" s="68"/>
      <c r="I5" s="68"/>
      <c r="J5" s="68"/>
      <c r="K5" s="68"/>
      <c r="L5" s="68"/>
      <c r="M5" s="68"/>
      <c r="N5" s="9"/>
    </row>
    <row r="6" spans="1:14" ht="15">
      <c r="A6" s="6" t="s">
        <v>63</v>
      </c>
      <c r="B6" s="7"/>
      <c r="C6" s="7"/>
      <c r="D6" s="59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121</v>
      </c>
      <c r="B7" s="7"/>
      <c r="C7" s="7"/>
      <c r="D7" s="59">
        <v>1.5</v>
      </c>
      <c r="E7" s="11"/>
      <c r="F7" s="63" t="s">
        <v>145</v>
      </c>
      <c r="G7" s="63"/>
      <c r="H7" s="63"/>
      <c r="I7" s="63"/>
      <c r="J7" s="63"/>
      <c r="K7" s="63"/>
      <c r="L7" s="63"/>
      <c r="M7" s="63"/>
      <c r="N7" s="9"/>
    </row>
    <row r="8" spans="1:14" ht="16.5" thickBot="1">
      <c r="A8" s="13"/>
      <c r="B8" s="14"/>
      <c r="C8" s="35" t="s">
        <v>45</v>
      </c>
      <c r="D8" s="54">
        <f>SUM(D3:D7)</f>
        <v>7.391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39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45</v>
      </c>
    </row>
    <row r="11" spans="1:14" ht="14.25">
      <c r="A11" s="6"/>
      <c r="B11" s="7"/>
      <c r="C11" s="7"/>
      <c r="D11" s="7"/>
      <c r="E11" s="7"/>
      <c r="F11" s="8" t="s">
        <v>40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2" t="s">
        <v>12</v>
      </c>
    </row>
    <row r="12" spans="1:14" ht="15">
      <c r="A12" s="26"/>
      <c r="B12" s="27"/>
      <c r="C12" s="27"/>
      <c r="D12" s="7"/>
      <c r="E12" s="7"/>
      <c r="F12" s="8"/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5">
      <c r="A13" s="26" t="s">
        <v>56</v>
      </c>
      <c r="B13" s="27"/>
      <c r="C13" s="2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52">
        <v>58500</v>
      </c>
      <c r="G14" s="28"/>
      <c r="H14" s="52"/>
      <c r="I14" s="28"/>
      <c r="J14" s="52"/>
      <c r="K14" s="28"/>
      <c r="L14" s="52">
        <v>14587.7</v>
      </c>
      <c r="M14" s="28"/>
      <c r="N14" s="24">
        <f>SUM(F14:M14)</f>
        <v>73087.7</v>
      </c>
    </row>
    <row r="15" spans="1:14" ht="14.25">
      <c r="A15" s="6" t="s">
        <v>48</v>
      </c>
      <c r="B15" s="7"/>
      <c r="C15" s="7"/>
      <c r="D15" s="7"/>
      <c r="E15" s="7"/>
      <c r="F15" s="52">
        <v>334595.4</v>
      </c>
      <c r="G15" s="7"/>
      <c r="H15" s="52"/>
      <c r="I15" s="7"/>
      <c r="J15" s="52"/>
      <c r="K15" s="7"/>
      <c r="L15" s="52">
        <v>8704186.34</v>
      </c>
      <c r="M15" s="7"/>
      <c r="N15" s="24">
        <f>SUM(F15:M15)</f>
        <v>9038781.74</v>
      </c>
    </row>
    <row r="16" spans="1:14" ht="14.25">
      <c r="A16" s="6" t="s">
        <v>15</v>
      </c>
      <c r="B16" s="7"/>
      <c r="C16" s="7"/>
      <c r="D16" s="7"/>
      <c r="E16" s="7"/>
      <c r="F16" s="52">
        <v>34991055.05</v>
      </c>
      <c r="G16" s="7"/>
      <c r="H16" s="52">
        <v>209000</v>
      </c>
      <c r="I16" s="7"/>
      <c r="J16" s="52">
        <v>185617.75</v>
      </c>
      <c r="K16" s="7"/>
      <c r="L16" s="52">
        <v>59000</v>
      </c>
      <c r="M16" s="7"/>
      <c r="N16" s="24">
        <f>SUM(F16:M16)</f>
        <v>35444672.8</v>
      </c>
    </row>
    <row r="17" spans="1:14" ht="14.25">
      <c r="A17" s="6" t="s">
        <v>16</v>
      </c>
      <c r="B17" s="7"/>
      <c r="C17" s="7"/>
      <c r="D17" s="7"/>
      <c r="E17" s="7"/>
      <c r="F17" s="52">
        <v>10232777.17</v>
      </c>
      <c r="G17" s="7"/>
      <c r="H17" s="52"/>
      <c r="I17" s="7"/>
      <c r="J17" s="52">
        <v>2298873</v>
      </c>
      <c r="K17" s="7"/>
      <c r="L17" s="52">
        <v>598150</v>
      </c>
      <c r="M17" s="7"/>
      <c r="N17" s="24">
        <f>SUM(F17:M17)</f>
        <v>13129800.17</v>
      </c>
    </row>
    <row r="18" spans="1:14" ht="14.25">
      <c r="A18" s="6" t="s">
        <v>79</v>
      </c>
      <c r="B18" s="7"/>
      <c r="C18" s="7"/>
      <c r="D18" s="7"/>
      <c r="E18" s="7"/>
      <c r="F18" s="52">
        <v>16000</v>
      </c>
      <c r="G18" s="7"/>
      <c r="H18" s="52"/>
      <c r="I18" s="7"/>
      <c r="J18" s="52"/>
      <c r="K18" s="7"/>
      <c r="L18" s="52"/>
      <c r="M18" s="7"/>
      <c r="N18" s="24">
        <f>SUM(F18:L18)</f>
        <v>16000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124</v>
      </c>
      <c r="B20" s="39"/>
      <c r="C20" s="39"/>
      <c r="D20" s="40"/>
      <c r="E20" s="40"/>
      <c r="F20" s="41">
        <f>SUM(F14:F18)</f>
        <v>45632927.62</v>
      </c>
      <c r="G20" s="50"/>
      <c r="H20" s="41">
        <f>SUM(H14:H18)</f>
        <v>209000</v>
      </c>
      <c r="I20" s="50"/>
      <c r="J20" s="41">
        <f>SUM(J14:J18)</f>
        <v>2484490.75</v>
      </c>
      <c r="K20" s="50"/>
      <c r="L20" s="41">
        <f>SUM(L14:L18)</f>
        <v>9375924.04</v>
      </c>
      <c r="M20" s="41"/>
      <c r="N20" s="51">
        <f>SUM(F20:M20)</f>
        <v>57702342.41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670000</v>
      </c>
      <c r="G22" s="7"/>
      <c r="H22" s="28"/>
      <c r="I22" s="7"/>
      <c r="J22" s="28"/>
      <c r="K22" s="7"/>
      <c r="L22" s="28"/>
      <c r="M22" s="7"/>
      <c r="N22" s="24">
        <f>SUM(F22:M22)</f>
        <v>670000</v>
      </c>
    </row>
    <row r="23" spans="1:14" ht="14.25">
      <c r="A23" s="6" t="s">
        <v>146</v>
      </c>
      <c r="B23" s="7"/>
      <c r="C23" s="32"/>
      <c r="D23" s="7"/>
      <c r="E23" s="7"/>
      <c r="F23" s="28">
        <v>6189458.49</v>
      </c>
      <c r="G23" s="7"/>
      <c r="H23" s="28">
        <v>28792.16</v>
      </c>
      <c r="I23" s="7"/>
      <c r="J23" s="28">
        <v>943179.02</v>
      </c>
      <c r="K23" s="7"/>
      <c r="L23" s="52">
        <v>318074.32</v>
      </c>
      <c r="M23" s="7"/>
      <c r="N23" s="24">
        <f>SUM(F23:M23)</f>
        <v>7479503.99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52"/>
      <c r="M24" s="7"/>
      <c r="N24" s="24"/>
    </row>
    <row r="25" spans="1:14" ht="15.75" thickBot="1">
      <c r="A25" s="34" t="s">
        <v>125</v>
      </c>
      <c r="B25" s="35"/>
      <c r="C25" s="35"/>
      <c r="D25" s="14"/>
      <c r="E25" s="14"/>
      <c r="F25" s="47">
        <f>SUM(F20:F24)</f>
        <v>52492386.11</v>
      </c>
      <c r="G25" s="35"/>
      <c r="H25" s="47">
        <f>SUM(H20:H24)</f>
        <v>237792.16</v>
      </c>
      <c r="I25" s="35"/>
      <c r="J25" s="47">
        <f>SUM(J20:J24)</f>
        <v>3427669.77</v>
      </c>
      <c r="K25" s="35"/>
      <c r="L25" s="53">
        <f>SUM(L20:L23)</f>
        <v>9693998.36</v>
      </c>
      <c r="M25" s="35"/>
      <c r="N25" s="48">
        <f>SUM(F25:M25)</f>
        <v>65851846.4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126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52">
        <v>31001234.15</v>
      </c>
      <c r="G28" s="7"/>
      <c r="H28" s="52"/>
      <c r="I28" s="7"/>
      <c r="J28" s="52"/>
      <c r="K28" s="7"/>
      <c r="L28" s="52">
        <v>2413056.18</v>
      </c>
      <c r="M28" s="7"/>
      <c r="N28" s="24">
        <f aca="true" t="shared" si="0" ref="N28:N47">SUM(F28:M28)</f>
        <v>33414290.33</v>
      </c>
    </row>
    <row r="29" spans="1:14" ht="14.25">
      <c r="A29" s="6" t="s">
        <v>22</v>
      </c>
      <c r="B29" s="7"/>
      <c r="C29" s="7"/>
      <c r="D29" s="7"/>
      <c r="E29" s="7"/>
      <c r="F29" s="52">
        <v>2009249.1</v>
      </c>
      <c r="G29" s="7"/>
      <c r="H29" s="52"/>
      <c r="I29" s="7"/>
      <c r="J29" s="52"/>
      <c r="K29" s="7"/>
      <c r="L29" s="52">
        <v>822928.74</v>
      </c>
      <c r="M29" s="7"/>
      <c r="N29" s="24">
        <f t="shared" si="0"/>
        <v>2832177.84</v>
      </c>
    </row>
    <row r="30" spans="1:14" ht="14.25">
      <c r="A30" s="6" t="s">
        <v>23</v>
      </c>
      <c r="B30" s="7"/>
      <c r="C30" s="7"/>
      <c r="D30" s="7"/>
      <c r="E30" s="7"/>
      <c r="F30" s="52">
        <v>446113.99</v>
      </c>
      <c r="G30" s="7"/>
      <c r="H30" s="52"/>
      <c r="I30" s="7"/>
      <c r="J30" s="52"/>
      <c r="K30" s="7"/>
      <c r="L30" s="52"/>
      <c r="M30" s="7"/>
      <c r="N30" s="24">
        <f t="shared" si="0"/>
        <v>446113.99</v>
      </c>
    </row>
    <row r="31" spans="1:14" ht="14.25">
      <c r="A31" s="6" t="s">
        <v>127</v>
      </c>
      <c r="B31" s="7"/>
      <c r="C31" s="7"/>
      <c r="D31" s="7"/>
      <c r="E31" s="7"/>
      <c r="F31" s="52">
        <v>331025</v>
      </c>
      <c r="G31" s="7"/>
      <c r="H31" s="52"/>
      <c r="I31" s="7"/>
      <c r="J31" s="52"/>
      <c r="K31" s="7"/>
      <c r="L31" s="52">
        <v>941705.27</v>
      </c>
      <c r="M31" s="7"/>
      <c r="N31" s="24">
        <f t="shared" si="0"/>
        <v>1272730.27</v>
      </c>
    </row>
    <row r="32" spans="1:14" ht="14.25">
      <c r="A32" s="6" t="s">
        <v>128</v>
      </c>
      <c r="B32" s="7"/>
      <c r="C32" s="7"/>
      <c r="D32" s="7"/>
      <c r="E32" s="7"/>
      <c r="F32" s="52">
        <v>289860.23</v>
      </c>
      <c r="G32" s="7"/>
      <c r="H32" s="52"/>
      <c r="I32" s="7"/>
      <c r="J32" s="52"/>
      <c r="K32" s="7"/>
      <c r="L32" s="52">
        <v>753227.78</v>
      </c>
      <c r="M32" s="7"/>
      <c r="N32" s="24">
        <f t="shared" si="0"/>
        <v>1043088.01</v>
      </c>
    </row>
    <row r="33" spans="1:14" ht="14.25">
      <c r="A33" s="6" t="s">
        <v>129</v>
      </c>
      <c r="B33" s="7"/>
      <c r="C33" s="7"/>
      <c r="D33" s="7"/>
      <c r="E33" s="7"/>
      <c r="F33" s="52">
        <v>721054.63</v>
      </c>
      <c r="G33" s="7"/>
      <c r="H33" s="52"/>
      <c r="I33" s="7"/>
      <c r="J33" s="52"/>
      <c r="K33" s="7"/>
      <c r="L33" s="52">
        <v>144767.52</v>
      </c>
      <c r="M33" s="7"/>
      <c r="N33" s="24">
        <f t="shared" si="0"/>
        <v>865822.15</v>
      </c>
    </row>
    <row r="34" spans="1:14" ht="14.25">
      <c r="A34" s="6" t="s">
        <v>26</v>
      </c>
      <c r="B34" s="7"/>
      <c r="C34" s="7"/>
      <c r="D34" s="7"/>
      <c r="E34" s="7"/>
      <c r="F34" s="52">
        <v>454019</v>
      </c>
      <c r="G34" s="7"/>
      <c r="H34" s="52"/>
      <c r="I34" s="7"/>
      <c r="J34" s="52"/>
      <c r="K34" s="7"/>
      <c r="L34" s="52"/>
      <c r="M34" s="7"/>
      <c r="N34" s="24">
        <f t="shared" si="0"/>
        <v>454019</v>
      </c>
    </row>
    <row r="35" spans="1:14" ht="14.25">
      <c r="A35" s="6" t="s">
        <v>27</v>
      </c>
      <c r="B35" s="7"/>
      <c r="C35" s="7"/>
      <c r="D35" s="7"/>
      <c r="E35" s="7"/>
      <c r="F35" s="52">
        <v>1484920.77</v>
      </c>
      <c r="G35" s="7"/>
      <c r="H35" s="52"/>
      <c r="I35" s="7"/>
      <c r="J35" s="52"/>
      <c r="K35" s="7"/>
      <c r="L35" s="52">
        <v>275558.42</v>
      </c>
      <c r="M35" s="7"/>
      <c r="N35" s="24">
        <f t="shared" si="0"/>
        <v>1760479.19</v>
      </c>
    </row>
    <row r="36" spans="1:14" ht="14.25">
      <c r="A36" s="6" t="s">
        <v>28</v>
      </c>
      <c r="B36" s="7"/>
      <c r="C36" s="7"/>
      <c r="D36" s="7"/>
      <c r="E36" s="7"/>
      <c r="F36" s="52">
        <v>3065873</v>
      </c>
      <c r="G36" s="7"/>
      <c r="H36" s="52"/>
      <c r="I36" s="7"/>
      <c r="J36" s="52"/>
      <c r="K36" s="7"/>
      <c r="L36" s="52">
        <v>8646.5</v>
      </c>
      <c r="M36" s="7"/>
      <c r="N36" s="24">
        <f t="shared" si="0"/>
        <v>3074519.5</v>
      </c>
    </row>
    <row r="37" spans="1:14" ht="14.25">
      <c r="A37" s="6" t="s">
        <v>130</v>
      </c>
      <c r="B37" s="7"/>
      <c r="C37" s="7"/>
      <c r="D37" s="7"/>
      <c r="E37" s="7"/>
      <c r="F37" s="52"/>
      <c r="G37" s="7"/>
      <c r="H37" s="52"/>
      <c r="I37" s="7"/>
      <c r="J37" s="52">
        <v>2480367.61</v>
      </c>
      <c r="K37" s="7"/>
      <c r="L37" s="52"/>
      <c r="M37" s="7"/>
      <c r="N37" s="24">
        <f t="shared" si="0"/>
        <v>2480367.61</v>
      </c>
    </row>
    <row r="38" spans="1:14" ht="14.25">
      <c r="A38" s="6" t="s">
        <v>29</v>
      </c>
      <c r="B38" s="7"/>
      <c r="C38" s="7"/>
      <c r="D38" s="7"/>
      <c r="E38" s="7"/>
      <c r="F38" s="52">
        <v>406510</v>
      </c>
      <c r="G38" s="7"/>
      <c r="H38" s="52"/>
      <c r="I38" s="7"/>
      <c r="J38" s="52"/>
      <c r="K38" s="7"/>
      <c r="L38" s="52"/>
      <c r="M38" s="7"/>
      <c r="N38" s="24">
        <f t="shared" si="0"/>
        <v>406510</v>
      </c>
    </row>
    <row r="39" spans="1:14" ht="14.25">
      <c r="A39" s="6" t="s">
        <v>30</v>
      </c>
      <c r="B39" s="7"/>
      <c r="C39" s="7"/>
      <c r="D39" s="7"/>
      <c r="E39" s="7"/>
      <c r="F39" s="52"/>
      <c r="G39" s="7"/>
      <c r="H39" s="52"/>
      <c r="I39" s="7"/>
      <c r="J39" s="52"/>
      <c r="K39" s="7"/>
      <c r="L39" s="52">
        <v>3922851.9</v>
      </c>
      <c r="M39" s="7"/>
      <c r="N39" s="24">
        <f t="shared" si="0"/>
        <v>3922851.9</v>
      </c>
    </row>
    <row r="40" spans="1:14" ht="14.25">
      <c r="A40" s="6" t="s">
        <v>31</v>
      </c>
      <c r="B40" s="7"/>
      <c r="C40" s="7"/>
      <c r="D40" s="7"/>
      <c r="E40" s="7"/>
      <c r="F40" s="52">
        <v>632571</v>
      </c>
      <c r="G40" s="7"/>
      <c r="H40" s="52"/>
      <c r="I40" s="7"/>
      <c r="J40" s="52"/>
      <c r="K40" s="7"/>
      <c r="L40" s="52"/>
      <c r="M40" s="7"/>
      <c r="N40" s="24">
        <f t="shared" si="0"/>
        <v>632571</v>
      </c>
    </row>
    <row r="41" spans="1:14" ht="14.25">
      <c r="A41" s="6" t="s">
        <v>32</v>
      </c>
      <c r="B41" s="7"/>
      <c r="C41" s="7"/>
      <c r="D41" s="7"/>
      <c r="E41" s="7"/>
      <c r="F41" s="52">
        <v>2940760.6</v>
      </c>
      <c r="G41" s="7"/>
      <c r="H41" s="52"/>
      <c r="I41" s="7"/>
      <c r="J41" s="52"/>
      <c r="K41" s="7"/>
      <c r="L41" s="52">
        <v>171556.63</v>
      </c>
      <c r="M41" s="7"/>
      <c r="N41" s="24">
        <f t="shared" si="0"/>
        <v>3112317.23</v>
      </c>
    </row>
    <row r="42" spans="1:14" ht="14.25">
      <c r="A42" s="6" t="s">
        <v>33</v>
      </c>
      <c r="B42" s="7"/>
      <c r="C42" s="7"/>
      <c r="D42" s="7"/>
      <c r="E42" s="7"/>
      <c r="F42" s="52">
        <v>3593899.32</v>
      </c>
      <c r="G42" s="7"/>
      <c r="H42" s="52"/>
      <c r="I42" s="7"/>
      <c r="J42" s="52"/>
      <c r="K42" s="7"/>
      <c r="L42" s="52">
        <v>300</v>
      </c>
      <c r="M42" s="7"/>
      <c r="N42" s="24">
        <f t="shared" si="0"/>
        <v>3594199.32</v>
      </c>
    </row>
    <row r="43" spans="1:14" ht="14.25">
      <c r="A43" s="6" t="s">
        <v>34</v>
      </c>
      <c r="B43" s="7"/>
      <c r="C43" s="7"/>
      <c r="D43" s="7"/>
      <c r="E43" s="7"/>
      <c r="F43" s="52">
        <v>1273168.07</v>
      </c>
      <c r="G43" s="7"/>
      <c r="H43" s="52"/>
      <c r="I43" s="7"/>
      <c r="J43" s="52"/>
      <c r="K43" s="7"/>
      <c r="L43" s="52"/>
      <c r="M43" s="7"/>
      <c r="N43" s="24">
        <f t="shared" si="0"/>
        <v>1273168.07</v>
      </c>
    </row>
    <row r="44" spans="1:14" ht="14.25">
      <c r="A44" s="6" t="s">
        <v>131</v>
      </c>
      <c r="B44" s="7"/>
      <c r="C44" s="7"/>
      <c r="D44" s="7"/>
      <c r="E44" s="7"/>
      <c r="F44" s="52">
        <v>204261.36</v>
      </c>
      <c r="G44" s="7"/>
      <c r="H44" s="52"/>
      <c r="I44" s="7"/>
      <c r="J44" s="52"/>
      <c r="K44" s="7"/>
      <c r="L44" s="52"/>
      <c r="M44" s="7"/>
      <c r="N44" s="24">
        <f t="shared" si="0"/>
        <v>204261.36</v>
      </c>
    </row>
    <row r="45" spans="1:14" ht="14.25">
      <c r="A45" s="6" t="s">
        <v>35</v>
      </c>
      <c r="B45" s="7"/>
      <c r="C45" s="7"/>
      <c r="D45" s="7"/>
      <c r="E45" s="7"/>
      <c r="F45" s="52">
        <v>367959.45</v>
      </c>
      <c r="G45" s="7"/>
      <c r="H45" s="52"/>
      <c r="I45" s="7"/>
      <c r="J45" s="52"/>
      <c r="K45" s="7"/>
      <c r="L45" s="52"/>
      <c r="M45" s="7"/>
      <c r="N45" s="24">
        <f t="shared" si="0"/>
        <v>367959.45</v>
      </c>
    </row>
    <row r="46" spans="1:14" ht="14.25">
      <c r="A46" s="6" t="s">
        <v>138</v>
      </c>
      <c r="B46" s="7"/>
      <c r="C46" s="7"/>
      <c r="D46" s="7"/>
      <c r="E46" s="7"/>
      <c r="F46" s="52"/>
      <c r="G46" s="7"/>
      <c r="H46" s="52"/>
      <c r="I46" s="7"/>
      <c r="J46" s="52"/>
      <c r="K46" s="7"/>
      <c r="L46" s="52"/>
      <c r="M46" s="7"/>
      <c r="N46" s="24">
        <f t="shared" si="0"/>
        <v>0</v>
      </c>
    </row>
    <row r="47" spans="1:14" ht="14.25">
      <c r="A47" s="6" t="s">
        <v>5</v>
      </c>
      <c r="B47" s="7"/>
      <c r="C47" s="7"/>
      <c r="D47" s="7"/>
      <c r="E47" s="7"/>
      <c r="F47" s="52"/>
      <c r="G47" s="7"/>
      <c r="H47" s="52">
        <v>208375</v>
      </c>
      <c r="I47" s="7"/>
      <c r="J47" s="52"/>
      <c r="K47" s="7"/>
      <c r="L47" s="52"/>
      <c r="M47" s="7"/>
      <c r="N47" s="24">
        <f t="shared" si="0"/>
        <v>208375</v>
      </c>
    </row>
    <row r="48" spans="1:14" ht="14.25">
      <c r="A48" s="6"/>
      <c r="B48" s="7"/>
      <c r="C48" s="7"/>
      <c r="D48" s="7"/>
      <c r="E48" s="7"/>
      <c r="F48" s="28"/>
      <c r="G48" s="7"/>
      <c r="H48" s="28"/>
      <c r="I48" s="7"/>
      <c r="J48" s="28"/>
      <c r="K48" s="7"/>
      <c r="L48" s="52"/>
      <c r="M48" s="7"/>
      <c r="N48" s="24"/>
    </row>
    <row r="49" spans="1:14" ht="15.75" thickBot="1">
      <c r="A49" s="38" t="s">
        <v>37</v>
      </c>
      <c r="B49" s="39"/>
      <c r="C49" s="39"/>
      <c r="D49" s="40"/>
      <c r="E49" s="40"/>
      <c r="F49" s="45">
        <f>SUM(F28:F48)</f>
        <v>49222479.67</v>
      </c>
      <c r="G49" s="39"/>
      <c r="H49" s="45">
        <f>SUM(H28:H48)</f>
        <v>208375</v>
      </c>
      <c r="I49" s="39"/>
      <c r="J49" s="45">
        <f>SUM(J37:J48)</f>
        <v>2480367.61</v>
      </c>
      <c r="K49" s="39"/>
      <c r="L49" s="60">
        <f>SUM(L28:L48)</f>
        <v>9454598.94</v>
      </c>
      <c r="M49" s="39"/>
      <c r="N49" s="46">
        <f>SUM(F49:M49)</f>
        <v>61365821.22</v>
      </c>
    </row>
    <row r="50" spans="1:14" ht="14.25">
      <c r="A50" s="6"/>
      <c r="B50" s="7"/>
      <c r="C50" s="7"/>
      <c r="D50" s="7"/>
      <c r="E50" s="7"/>
      <c r="F50" s="28"/>
      <c r="G50" s="7"/>
      <c r="H50" s="28"/>
      <c r="I50" s="7"/>
      <c r="J50" s="28"/>
      <c r="K50" s="7"/>
      <c r="L50" s="52"/>
      <c r="M50" s="7"/>
      <c r="N50" s="24"/>
    </row>
    <row r="51" spans="1:14" ht="14.25">
      <c r="A51" s="6" t="s">
        <v>38</v>
      </c>
      <c r="B51" s="7"/>
      <c r="C51" s="7"/>
      <c r="D51" s="7"/>
      <c r="E51" s="7"/>
      <c r="F51" s="52"/>
      <c r="G51" s="7"/>
      <c r="H51" s="52"/>
      <c r="I51" s="7"/>
      <c r="J51" s="52">
        <v>670000</v>
      </c>
      <c r="K51" s="7"/>
      <c r="L51" s="52"/>
      <c r="M51" s="7"/>
      <c r="N51" s="24">
        <f>SUM(F51:M51)</f>
        <v>670000</v>
      </c>
    </row>
    <row r="52" spans="1:14" ht="14.25">
      <c r="A52" s="6" t="s">
        <v>147</v>
      </c>
      <c r="B52" s="7"/>
      <c r="C52" s="7"/>
      <c r="D52" s="7"/>
      <c r="E52" s="7"/>
      <c r="F52" s="52">
        <v>3269906.44</v>
      </c>
      <c r="G52" s="7"/>
      <c r="H52" s="52">
        <v>29417.16</v>
      </c>
      <c r="I52" s="7"/>
      <c r="J52" s="52">
        <v>277302.16</v>
      </c>
      <c r="K52" s="7"/>
      <c r="L52" s="52">
        <v>239399.42</v>
      </c>
      <c r="M52" s="7"/>
      <c r="N52" s="24">
        <f>SUM(F52:M52)</f>
        <v>3816025.18</v>
      </c>
    </row>
    <row r="53" spans="1:14" ht="14.25">
      <c r="A53" s="6"/>
      <c r="B53" s="7"/>
      <c r="C53" s="7"/>
      <c r="D53" s="7"/>
      <c r="E53" s="7"/>
      <c r="F53" s="52"/>
      <c r="G53" s="7"/>
      <c r="H53" s="52"/>
      <c r="I53" s="7"/>
      <c r="J53" s="52"/>
      <c r="K53" s="7"/>
      <c r="L53" s="52"/>
      <c r="M53" s="7"/>
      <c r="N53" s="24"/>
    </row>
    <row r="54" spans="1:14" ht="15">
      <c r="A54" s="26" t="s">
        <v>132</v>
      </c>
      <c r="B54" s="27"/>
      <c r="C54" s="27"/>
      <c r="D54" s="7"/>
      <c r="E54" s="7"/>
      <c r="F54" s="28"/>
      <c r="G54" s="7"/>
      <c r="H54" s="28"/>
      <c r="I54" s="7"/>
      <c r="J54" s="28"/>
      <c r="K54" s="7"/>
      <c r="L54" s="28"/>
      <c r="M54" s="7"/>
      <c r="N54" s="24"/>
    </row>
    <row r="55" spans="1:15" ht="15.75" thickBot="1">
      <c r="A55" s="34" t="s">
        <v>58</v>
      </c>
      <c r="B55" s="35"/>
      <c r="C55" s="35"/>
      <c r="D55" s="14"/>
      <c r="E55" s="14"/>
      <c r="F55" s="47">
        <f>SUM(F49:F54)</f>
        <v>52492386.11</v>
      </c>
      <c r="G55" s="35"/>
      <c r="H55" s="47">
        <f>SUM(H49:H54)</f>
        <v>237792.16</v>
      </c>
      <c r="I55" s="35"/>
      <c r="J55" s="47">
        <f>SUM(J49:J54)</f>
        <v>3427669.77</v>
      </c>
      <c r="K55" s="35"/>
      <c r="L55" s="53">
        <f>SUM(L49:L54)</f>
        <v>9693998.36</v>
      </c>
      <c r="M55" s="35"/>
      <c r="N55" s="48">
        <f>SUM(F55:M55)</f>
        <v>65851846.4</v>
      </c>
      <c r="O55" s="58">
        <f>N25-N55</f>
        <v>0</v>
      </c>
    </row>
    <row r="56" spans="1:14" ht="15" thickTop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9"/>
    </row>
    <row r="57" spans="1:14" ht="14.25">
      <c r="A57" s="69" t="s">
        <v>61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1"/>
    </row>
    <row r="59" spans="6:14" ht="12.75">
      <c r="F59" s="58">
        <f>'2013-14'!$F$49</f>
        <v>48432920.660000004</v>
      </c>
      <c r="L59" s="58">
        <f>+L25</f>
        <v>9693998.36</v>
      </c>
      <c r="N59" s="58">
        <f>'2013-14'!$N$49</f>
        <v>61630833.53</v>
      </c>
    </row>
    <row r="60" spans="6:14" ht="12.75">
      <c r="F60" s="58">
        <f>F49</f>
        <v>49222479.67</v>
      </c>
      <c r="L60" s="58">
        <f>+L55</f>
        <v>9693998.36</v>
      </c>
      <c r="N60" s="58">
        <f>N49</f>
        <v>61365821.22</v>
      </c>
    </row>
    <row r="61" spans="6:14" ht="12.75">
      <c r="F61" s="58">
        <f>+F60-F59</f>
        <v>789559.0099999979</v>
      </c>
      <c r="L61" s="58">
        <f>+L59-L60</f>
        <v>0</v>
      </c>
      <c r="N61" s="58">
        <f>N60-N59</f>
        <v>-265012.3100000024</v>
      </c>
    </row>
    <row r="62" spans="6:14" ht="12.75">
      <c r="F62" s="57">
        <f>(+F61/F59)</f>
        <v>0.016302114331339147</v>
      </c>
      <c r="N62" s="57">
        <f>N61/N59</f>
        <v>-0.004299995551269033</v>
      </c>
    </row>
  </sheetData>
  <sheetProtection/>
  <mergeCells count="8">
    <mergeCell ref="F7:M7"/>
    <mergeCell ref="A57:N57"/>
    <mergeCell ref="F1:M1"/>
    <mergeCell ref="F2:M2"/>
    <mergeCell ref="F3:M3"/>
    <mergeCell ref="F4:M4"/>
    <mergeCell ref="F5:M5"/>
    <mergeCell ref="F6:M6"/>
  </mergeCells>
  <printOptions horizontalCentered="1"/>
  <pageMargins left="0" right="0" top="0" bottom="0" header="0" footer="0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PageLayoutView="0" workbookViewId="0" topLeftCell="D1">
      <selection activeCell="D1" sqref="D1"/>
    </sheetView>
  </sheetViews>
  <sheetFormatPr defaultColWidth="9.140625" defaultRowHeight="14.25" customHeight="1"/>
  <cols>
    <col min="1" max="2" width="9.140625" style="4" customWidth="1"/>
    <col min="3" max="3" width="18.140625" style="4" customWidth="1"/>
    <col min="4" max="5" width="9.140625" style="4" customWidth="1"/>
    <col min="6" max="6" width="14.8515625" style="4" bestFit="1" customWidth="1"/>
    <col min="7" max="7" width="9.140625" style="4" customWidth="1"/>
    <col min="8" max="8" width="12.28125" style="4" bestFit="1" customWidth="1"/>
    <col min="9" max="9" width="9.140625" style="4" customWidth="1"/>
    <col min="10" max="10" width="13.8515625" style="4" bestFit="1" customWidth="1"/>
    <col min="11" max="11" width="9.140625" style="4" customWidth="1"/>
    <col min="12" max="12" width="13.8515625" style="4" bestFit="1" customWidth="1"/>
    <col min="13" max="13" width="9.140625" style="4" customWidth="1"/>
    <col min="14" max="14" width="0.13671875" style="4" customWidth="1"/>
    <col min="15" max="15" width="8.28125" style="4" customWidth="1"/>
    <col min="16" max="16" width="17.140625" style="4" customWidth="1"/>
    <col min="17" max="19" width="9.140625" style="4" customWidth="1"/>
    <col min="20" max="20" width="18.140625" style="4" customWidth="1"/>
    <col min="21" max="22" width="9.140625" style="4" customWidth="1"/>
    <col min="23" max="23" width="14.8515625" style="4" customWidth="1"/>
    <col min="24" max="24" width="9.140625" style="4" customWidth="1"/>
    <col min="25" max="25" width="12.28125" style="4" customWidth="1"/>
    <col min="26" max="26" width="9.140625" style="4" customWidth="1"/>
    <col min="27" max="27" width="13.8515625" style="4" customWidth="1"/>
    <col min="28" max="28" width="9.140625" style="4" customWidth="1"/>
    <col min="29" max="29" width="13.8515625" style="4" customWidth="1"/>
    <col min="30" max="30" width="9.140625" style="4" customWidth="1"/>
    <col min="31" max="31" width="12.8515625" style="4" customWidth="1"/>
    <col min="32" max="32" width="8.28125" style="4" customWidth="1"/>
    <col min="33" max="33" width="13.140625" style="4" customWidth="1"/>
    <col min="34" max="16384" width="9.140625" style="4" customWidth="1"/>
  </cols>
  <sheetData>
    <row r="1" spans="1:31" ht="14.25" customHeight="1">
      <c r="A1" s="1" t="s">
        <v>0</v>
      </c>
      <c r="B1" s="2"/>
      <c r="C1" s="2"/>
      <c r="D1" s="2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64"/>
      <c r="O1" s="2"/>
      <c r="P1" s="3"/>
      <c r="R1" s="4" t="s">
        <v>0</v>
      </c>
      <c r="W1" s="67" t="s">
        <v>46</v>
      </c>
      <c r="X1" s="67"/>
      <c r="Y1" s="67"/>
      <c r="Z1" s="67"/>
      <c r="AA1" s="67"/>
      <c r="AB1" s="67"/>
      <c r="AC1" s="67"/>
      <c r="AD1" s="67"/>
      <c r="AE1" s="67"/>
    </row>
    <row r="2" spans="1:31" ht="14.25" customHeight="1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63"/>
      <c r="O2" s="7"/>
      <c r="P2" s="9"/>
      <c r="R2" s="4" t="s">
        <v>1</v>
      </c>
      <c r="W2" s="67" t="s">
        <v>6</v>
      </c>
      <c r="X2" s="67"/>
      <c r="Y2" s="67"/>
      <c r="Z2" s="67"/>
      <c r="AA2" s="67"/>
      <c r="AB2" s="67"/>
      <c r="AC2" s="67"/>
      <c r="AD2" s="67"/>
      <c r="AE2" s="67"/>
    </row>
    <row r="3" spans="1:31" ht="14.25" customHeight="1">
      <c r="A3" s="6" t="s">
        <v>2</v>
      </c>
      <c r="B3" s="7"/>
      <c r="C3" s="7"/>
      <c r="D3" s="10">
        <v>5.875</v>
      </c>
      <c r="E3" s="11"/>
      <c r="F3" s="65"/>
      <c r="G3" s="65"/>
      <c r="H3" s="65"/>
      <c r="I3" s="65"/>
      <c r="J3" s="65"/>
      <c r="K3" s="65"/>
      <c r="L3" s="65"/>
      <c r="M3" s="65"/>
      <c r="N3" s="65"/>
      <c r="O3" s="7"/>
      <c r="P3" s="9"/>
      <c r="S3" s="4" t="s">
        <v>2</v>
      </c>
      <c r="U3" s="12">
        <v>6.652</v>
      </c>
      <c r="V3" s="12"/>
      <c r="W3" s="66" t="s">
        <v>7</v>
      </c>
      <c r="X3" s="66"/>
      <c r="Y3" s="66"/>
      <c r="Z3" s="66"/>
      <c r="AA3" s="66"/>
      <c r="AB3" s="66"/>
      <c r="AC3" s="66"/>
      <c r="AD3" s="66"/>
      <c r="AE3" s="66"/>
    </row>
    <row r="4" spans="1:31" ht="14.25" customHeight="1">
      <c r="A4" s="6" t="s">
        <v>3</v>
      </c>
      <c r="B4" s="7"/>
      <c r="C4" s="7"/>
      <c r="D4" s="10">
        <v>0.51</v>
      </c>
      <c r="E4" s="11"/>
      <c r="F4" s="63" t="s">
        <v>70</v>
      </c>
      <c r="G4" s="63"/>
      <c r="H4" s="63"/>
      <c r="I4" s="63"/>
      <c r="J4" s="63"/>
      <c r="K4" s="63"/>
      <c r="L4" s="63"/>
      <c r="M4" s="63"/>
      <c r="N4" s="63"/>
      <c r="O4" s="7"/>
      <c r="P4" s="9"/>
      <c r="S4" s="4" t="s">
        <v>3</v>
      </c>
      <c r="U4" s="12">
        <v>0.51</v>
      </c>
      <c r="V4" s="12"/>
      <c r="W4" s="66" t="s">
        <v>52</v>
      </c>
      <c r="X4" s="66"/>
      <c r="Y4" s="66"/>
      <c r="Z4" s="66"/>
      <c r="AA4" s="66"/>
      <c r="AB4" s="66"/>
      <c r="AC4" s="66"/>
      <c r="AD4" s="66"/>
      <c r="AE4" s="66"/>
    </row>
    <row r="5" spans="1:31" ht="14.25" customHeight="1">
      <c r="A5" s="6" t="s">
        <v>4</v>
      </c>
      <c r="B5" s="7"/>
      <c r="C5" s="7"/>
      <c r="D5" s="10">
        <v>0.25</v>
      </c>
      <c r="E5" s="11"/>
      <c r="F5" s="63" t="s">
        <v>76</v>
      </c>
      <c r="G5" s="63"/>
      <c r="H5" s="63"/>
      <c r="I5" s="63"/>
      <c r="J5" s="63"/>
      <c r="K5" s="63"/>
      <c r="L5" s="63"/>
      <c r="M5" s="63"/>
      <c r="N5" s="63"/>
      <c r="O5" s="7"/>
      <c r="P5" s="9"/>
      <c r="S5" s="4" t="s">
        <v>4</v>
      </c>
      <c r="U5" s="12">
        <v>0.25</v>
      </c>
      <c r="V5" s="12"/>
      <c r="W5" s="66" t="s">
        <v>8</v>
      </c>
      <c r="X5" s="66"/>
      <c r="Y5" s="66"/>
      <c r="Z5" s="66"/>
      <c r="AA5" s="66"/>
      <c r="AB5" s="66"/>
      <c r="AC5" s="66"/>
      <c r="AD5" s="66"/>
      <c r="AE5" s="66"/>
    </row>
    <row r="6" spans="1:22" ht="14.25" customHeight="1">
      <c r="A6" s="6" t="s">
        <v>63</v>
      </c>
      <c r="B6" s="7"/>
      <c r="C6" s="7"/>
      <c r="D6" s="10">
        <v>0</v>
      </c>
      <c r="E6" s="11"/>
      <c r="F6" s="63" t="s">
        <v>71</v>
      </c>
      <c r="G6" s="63"/>
      <c r="H6" s="63"/>
      <c r="I6" s="63"/>
      <c r="J6" s="63"/>
      <c r="K6" s="63"/>
      <c r="L6" s="63"/>
      <c r="M6" s="63"/>
      <c r="N6" s="63"/>
      <c r="O6" s="7"/>
      <c r="P6" s="9"/>
      <c r="R6" s="4" t="s">
        <v>5</v>
      </c>
      <c r="U6" s="12">
        <v>0</v>
      </c>
      <c r="V6" s="12"/>
    </row>
    <row r="7" spans="1:31" ht="14.25" customHeight="1">
      <c r="A7" s="6" t="s">
        <v>64</v>
      </c>
      <c r="B7" s="7"/>
      <c r="C7" s="7"/>
      <c r="D7" s="10">
        <v>2</v>
      </c>
      <c r="E7" s="11"/>
      <c r="F7" s="63" t="s">
        <v>78</v>
      </c>
      <c r="G7" s="63"/>
      <c r="H7" s="63"/>
      <c r="I7" s="63"/>
      <c r="J7" s="63"/>
      <c r="K7" s="63"/>
      <c r="L7" s="63"/>
      <c r="M7" s="63"/>
      <c r="N7" s="63"/>
      <c r="O7" s="7"/>
      <c r="P7" s="9"/>
      <c r="R7" s="4" t="s">
        <v>59</v>
      </c>
      <c r="U7" s="12">
        <v>2</v>
      </c>
      <c r="V7" s="12"/>
      <c r="W7" s="67" t="s">
        <v>47</v>
      </c>
      <c r="X7" s="67"/>
      <c r="Y7" s="67"/>
      <c r="Z7" s="67"/>
      <c r="AA7" s="67"/>
      <c r="AB7" s="67"/>
      <c r="AC7" s="67"/>
      <c r="AD7" s="67"/>
      <c r="AE7" s="67"/>
    </row>
    <row r="8" spans="1:22" s="14" customFormat="1" ht="14.25" customHeight="1" thickBot="1">
      <c r="A8" s="13"/>
      <c r="C8" s="14" t="s">
        <v>45</v>
      </c>
      <c r="D8" s="15">
        <f>SUM(D3:D7)</f>
        <v>8.635</v>
      </c>
      <c r="E8" s="16"/>
      <c r="P8" s="17"/>
      <c r="T8" s="14" t="s">
        <v>45</v>
      </c>
      <c r="U8" s="18">
        <f>SUM(U3:U7)</f>
        <v>9.411999999999999</v>
      </c>
      <c r="V8" s="16"/>
    </row>
    <row r="9" spans="1:22" ht="14.25" customHeight="1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U9" s="20"/>
      <c r="V9" s="20"/>
    </row>
    <row r="10" spans="1:33" ht="14.25" customHeight="1">
      <c r="A10" s="6"/>
      <c r="B10" s="7"/>
      <c r="C10" s="7"/>
      <c r="D10" s="7"/>
      <c r="E10" s="7"/>
      <c r="F10" s="8" t="s">
        <v>1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1"/>
      <c r="O10" s="7"/>
      <c r="P10" s="22" t="s">
        <v>12</v>
      </c>
      <c r="W10" s="5" t="s">
        <v>1</v>
      </c>
      <c r="Y10" s="5" t="s">
        <v>9</v>
      </c>
      <c r="AA10" s="5" t="s">
        <v>10</v>
      </c>
      <c r="AC10" s="23" t="s">
        <v>11</v>
      </c>
      <c r="AE10" s="23" t="s">
        <v>54</v>
      </c>
      <c r="AG10" s="23" t="s">
        <v>12</v>
      </c>
    </row>
    <row r="11" spans="1:33" ht="14.25" customHeight="1">
      <c r="A11" s="6"/>
      <c r="B11" s="7"/>
      <c r="C11" s="7"/>
      <c r="D11" s="7"/>
      <c r="E11" s="7"/>
      <c r="F11" s="8" t="s">
        <v>39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1"/>
      <c r="O11" s="7"/>
      <c r="P11" s="24"/>
      <c r="W11" s="5" t="s">
        <v>39</v>
      </c>
      <c r="Y11" s="5" t="s">
        <v>41</v>
      </c>
      <c r="AA11" s="5" t="s">
        <v>42</v>
      </c>
      <c r="AC11" s="23" t="s">
        <v>13</v>
      </c>
      <c r="AE11" s="23" t="s">
        <v>55</v>
      </c>
      <c r="AG11" s="25"/>
    </row>
    <row r="12" spans="1:33" s="7" customFormat="1" ht="14.25" customHeight="1">
      <c r="A12" s="26" t="s">
        <v>56</v>
      </c>
      <c r="B12" s="27"/>
      <c r="C12" s="27"/>
      <c r="F12" s="8" t="s">
        <v>40</v>
      </c>
      <c r="H12" s="8" t="s">
        <v>40</v>
      </c>
      <c r="J12" s="8" t="s">
        <v>40</v>
      </c>
      <c r="L12" s="21" t="s">
        <v>43</v>
      </c>
      <c r="N12" s="21"/>
      <c r="P12" s="24"/>
      <c r="R12" s="27" t="s">
        <v>56</v>
      </c>
      <c r="S12" s="27"/>
      <c r="T12" s="27"/>
      <c r="W12" s="8" t="s">
        <v>40</v>
      </c>
      <c r="Y12" s="8" t="s">
        <v>40</v>
      </c>
      <c r="AA12" s="8" t="s">
        <v>40</v>
      </c>
      <c r="AC12" s="21" t="s">
        <v>43</v>
      </c>
      <c r="AE12" s="21" t="s">
        <v>43</v>
      </c>
      <c r="AG12" s="28"/>
    </row>
    <row r="13" spans="1:33" ht="14.2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28"/>
      <c r="M13" s="7"/>
      <c r="N13" s="28"/>
      <c r="O13" s="7"/>
      <c r="P13" s="24"/>
      <c r="AC13" s="25"/>
      <c r="AE13" s="25"/>
      <c r="AG13" s="25"/>
    </row>
    <row r="14" spans="1:33" ht="14.25" customHeight="1">
      <c r="A14" s="6" t="s">
        <v>14</v>
      </c>
      <c r="B14" s="7"/>
      <c r="C14" s="7"/>
      <c r="D14" s="7"/>
      <c r="E14" s="7"/>
      <c r="F14" s="28">
        <v>0</v>
      </c>
      <c r="G14" s="28"/>
      <c r="H14" s="28">
        <v>0</v>
      </c>
      <c r="I14" s="28"/>
      <c r="J14" s="28">
        <v>0</v>
      </c>
      <c r="K14" s="28"/>
      <c r="L14" s="28">
        <v>224301.22</v>
      </c>
      <c r="M14" s="28"/>
      <c r="N14" s="28"/>
      <c r="O14" s="7"/>
      <c r="P14" s="24">
        <f>SUM(F14:N14)</f>
        <v>224301.22</v>
      </c>
      <c r="S14" s="4" t="s">
        <v>14</v>
      </c>
      <c r="W14" s="25">
        <v>0</v>
      </c>
      <c r="X14" s="25"/>
      <c r="Y14" s="25">
        <v>0</v>
      </c>
      <c r="Z14" s="25"/>
      <c r="AA14" s="25">
        <v>0</v>
      </c>
      <c r="AB14" s="25"/>
      <c r="AC14" s="25">
        <v>15561</v>
      </c>
      <c r="AD14" s="25"/>
      <c r="AE14" s="25">
        <v>0</v>
      </c>
      <c r="AG14" s="25">
        <f>SUM(W14:AE14)</f>
        <v>15561</v>
      </c>
    </row>
    <row r="15" spans="1:33" ht="14.25" customHeight="1">
      <c r="A15" s="6" t="s">
        <v>48</v>
      </c>
      <c r="B15" s="7"/>
      <c r="C15" s="7"/>
      <c r="D15" s="7"/>
      <c r="E15" s="7"/>
      <c r="F15" s="28">
        <v>0</v>
      </c>
      <c r="G15" s="7"/>
      <c r="H15" s="28">
        <v>0</v>
      </c>
      <c r="I15" s="7"/>
      <c r="J15" s="28">
        <v>0</v>
      </c>
      <c r="K15" s="7"/>
      <c r="L15" s="28">
        <v>6287641.72</v>
      </c>
      <c r="M15" s="7"/>
      <c r="N15" s="28"/>
      <c r="O15" s="7"/>
      <c r="P15" s="24">
        <f>SUM(F15:O15)</f>
        <v>6287641.72</v>
      </c>
      <c r="S15" s="4" t="s">
        <v>48</v>
      </c>
      <c r="T15" s="4" t="s">
        <v>49</v>
      </c>
      <c r="W15" s="25">
        <v>0</v>
      </c>
      <c r="Y15" s="25">
        <v>0</v>
      </c>
      <c r="AA15" s="25">
        <v>0</v>
      </c>
      <c r="AC15" s="25">
        <v>4226024.78</v>
      </c>
      <c r="AE15" s="25">
        <v>0</v>
      </c>
      <c r="AG15" s="25">
        <f>SUM(W15:AF15)</f>
        <v>4226024.78</v>
      </c>
    </row>
    <row r="16" spans="1:33" ht="14.25" customHeight="1">
      <c r="A16" s="6" t="s">
        <v>15</v>
      </c>
      <c r="B16" s="7"/>
      <c r="C16" s="7"/>
      <c r="D16" s="7"/>
      <c r="E16" s="7"/>
      <c r="F16" s="28">
        <v>27990699.16</v>
      </c>
      <c r="G16" s="7"/>
      <c r="H16" s="28">
        <v>257203.05</v>
      </c>
      <c r="I16" s="7"/>
      <c r="J16" s="28">
        <v>690223.03</v>
      </c>
      <c r="K16" s="7"/>
      <c r="L16" s="28">
        <v>64440</v>
      </c>
      <c r="M16" s="7"/>
      <c r="N16" s="28"/>
      <c r="O16" s="7"/>
      <c r="P16" s="24">
        <f>SUM(F16:O16)</f>
        <v>29002565.240000002</v>
      </c>
      <c r="S16" s="4" t="s">
        <v>15</v>
      </c>
      <c r="W16" s="25">
        <v>25054594.55</v>
      </c>
      <c r="Y16" s="25">
        <v>419824.83</v>
      </c>
      <c r="AA16" s="25">
        <v>2352802.38</v>
      </c>
      <c r="AC16" s="25">
        <v>63500</v>
      </c>
      <c r="AE16" s="25">
        <v>0</v>
      </c>
      <c r="AG16" s="25">
        <f>SUM(W16:AF16)</f>
        <v>27890721.759999998</v>
      </c>
    </row>
    <row r="17" spans="1:33" ht="14.25" customHeight="1">
      <c r="A17" s="6" t="s">
        <v>16</v>
      </c>
      <c r="B17" s="7"/>
      <c r="C17" s="7"/>
      <c r="D17" s="7"/>
      <c r="E17" s="7"/>
      <c r="F17" s="28">
        <v>8478426.81</v>
      </c>
      <c r="G17" s="7"/>
      <c r="H17" s="28">
        <v>50</v>
      </c>
      <c r="I17" s="7"/>
      <c r="J17" s="28">
        <v>2113509.45</v>
      </c>
      <c r="K17" s="7"/>
      <c r="L17" s="28">
        <v>790025.1</v>
      </c>
      <c r="M17" s="7"/>
      <c r="N17" s="28"/>
      <c r="O17" s="7"/>
      <c r="P17" s="24">
        <f>SUM(F17:O17)</f>
        <v>11382011.360000001</v>
      </c>
      <c r="S17" s="4" t="s">
        <v>16</v>
      </c>
      <c r="W17" s="25">
        <v>7083105</v>
      </c>
      <c r="Y17" s="25">
        <v>0</v>
      </c>
      <c r="AA17" s="25">
        <v>1797982</v>
      </c>
      <c r="AC17" s="25">
        <v>674000</v>
      </c>
      <c r="AE17" s="25">
        <v>0</v>
      </c>
      <c r="AG17" s="25">
        <f>SUM(W17:AF17)</f>
        <v>9555087</v>
      </c>
    </row>
    <row r="18" spans="1:33" ht="14.25" customHeight="1">
      <c r="A18" s="26" t="s">
        <v>17</v>
      </c>
      <c r="B18" s="27"/>
      <c r="C18" s="27"/>
      <c r="D18" s="7"/>
      <c r="E18" s="7"/>
      <c r="F18" s="28">
        <f>SUM(F14:F17)</f>
        <v>36469125.97</v>
      </c>
      <c r="G18" s="29"/>
      <c r="H18" s="28">
        <f>SUM(H14:H17)</f>
        <v>257253.05</v>
      </c>
      <c r="I18" s="29"/>
      <c r="J18" s="28">
        <f>SUM(J15:J17)</f>
        <v>2803732.4800000004</v>
      </c>
      <c r="K18" s="29"/>
      <c r="L18" s="28">
        <f>SUM(L14:L17)</f>
        <v>7366408.039999999</v>
      </c>
      <c r="M18" s="28"/>
      <c r="N18" s="28"/>
      <c r="O18" s="7"/>
      <c r="P18" s="24">
        <f>SUM(F18:O18)</f>
        <v>46896519.54</v>
      </c>
      <c r="R18" s="30" t="s">
        <v>17</v>
      </c>
      <c r="S18" s="30"/>
      <c r="T18" s="30"/>
      <c r="W18" s="25">
        <f>SUM(W16:W17)</f>
        <v>32137699.55</v>
      </c>
      <c r="X18" s="31"/>
      <c r="Y18" s="25">
        <f>SUM(Y15:Y17)</f>
        <v>419824.83</v>
      </c>
      <c r="Z18" s="31"/>
      <c r="AA18" s="25">
        <f>SUM(AA15:AA17)</f>
        <v>4150784.38</v>
      </c>
      <c r="AB18" s="31"/>
      <c r="AC18" s="25">
        <f>SUM(AC14:AC17)</f>
        <v>4979085.78</v>
      </c>
      <c r="AD18" s="25"/>
      <c r="AE18" s="25">
        <v>0</v>
      </c>
      <c r="AG18" s="25">
        <f>SUM(W18:AF18)</f>
        <v>41687394.54</v>
      </c>
    </row>
    <row r="19" spans="1:33" ht="14.25" customHeight="1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8"/>
      <c r="O19" s="7"/>
      <c r="P19" s="24"/>
      <c r="W19" s="25"/>
      <c r="Y19" s="25"/>
      <c r="AA19" s="25"/>
      <c r="AC19" s="25"/>
      <c r="AE19" s="25"/>
      <c r="AG19" s="25"/>
    </row>
    <row r="20" spans="1:33" ht="14.25" customHeight="1">
      <c r="A20" s="6" t="s">
        <v>18</v>
      </c>
      <c r="B20" s="7"/>
      <c r="C20" s="7"/>
      <c r="D20" s="7"/>
      <c r="E20" s="7"/>
      <c r="F20" s="28">
        <v>0</v>
      </c>
      <c r="G20" s="7"/>
      <c r="H20" s="28">
        <v>0</v>
      </c>
      <c r="I20" s="7"/>
      <c r="J20" s="28">
        <v>0</v>
      </c>
      <c r="K20" s="7"/>
      <c r="L20" s="28">
        <v>0</v>
      </c>
      <c r="M20" s="7"/>
      <c r="N20" s="28"/>
      <c r="O20" s="7"/>
      <c r="P20" s="24">
        <f>SUM(F20:O20)</f>
        <v>0</v>
      </c>
      <c r="R20" s="4" t="s">
        <v>18</v>
      </c>
      <c r="W20" s="25"/>
      <c r="Y20" s="25"/>
      <c r="AA20" s="25"/>
      <c r="AC20" s="25"/>
      <c r="AE20" s="25">
        <v>96224</v>
      </c>
      <c r="AG20" s="25">
        <f>SUM(W20:AF20)</f>
        <v>96224</v>
      </c>
    </row>
    <row r="21" spans="1:33" ht="14.25" customHeight="1">
      <c r="A21" s="6" t="s">
        <v>74</v>
      </c>
      <c r="B21" s="7"/>
      <c r="C21" s="32"/>
      <c r="D21" s="7"/>
      <c r="E21" s="7"/>
      <c r="F21" s="28">
        <v>5794004.47</v>
      </c>
      <c r="G21" s="7"/>
      <c r="H21" s="28">
        <v>63390.54</v>
      </c>
      <c r="I21" s="7"/>
      <c r="J21" s="28">
        <v>1310499.76</v>
      </c>
      <c r="K21" s="7"/>
      <c r="L21" s="28">
        <v>420135.2</v>
      </c>
      <c r="M21" s="7"/>
      <c r="N21" s="28"/>
      <c r="O21" s="7"/>
      <c r="P21" s="24">
        <f>SUM(F21:N21)</f>
        <v>7588029.97</v>
      </c>
      <c r="R21" s="4" t="s">
        <v>53</v>
      </c>
      <c r="T21" s="33" t="s">
        <v>50</v>
      </c>
      <c r="W21" s="25">
        <v>3541825.97</v>
      </c>
      <c r="Y21" s="25">
        <v>78454.93</v>
      </c>
      <c r="AA21" s="25">
        <v>8963740.42</v>
      </c>
      <c r="AC21" s="25">
        <v>715456.61</v>
      </c>
      <c r="AE21" s="25">
        <v>253956.35</v>
      </c>
      <c r="AG21" s="25">
        <f>SUM(W21:AE21)</f>
        <v>13553434.28</v>
      </c>
    </row>
    <row r="22" spans="1:33" ht="14.25" customHeight="1">
      <c r="A22" s="6"/>
      <c r="B22" s="7"/>
      <c r="C22" s="7"/>
      <c r="D22" s="7"/>
      <c r="E22" s="7"/>
      <c r="F22" s="28"/>
      <c r="G22" s="7"/>
      <c r="H22" s="28"/>
      <c r="I22" s="7"/>
      <c r="J22" s="28"/>
      <c r="K22" s="7"/>
      <c r="L22" s="28"/>
      <c r="M22" s="7"/>
      <c r="N22" s="28"/>
      <c r="O22" s="7"/>
      <c r="P22" s="24"/>
      <c r="W22" s="25"/>
      <c r="Y22" s="25"/>
      <c r="AA22" s="25"/>
      <c r="AC22" s="25"/>
      <c r="AE22" s="25"/>
      <c r="AG22" s="25"/>
    </row>
    <row r="23" spans="1:33" s="14" customFormat="1" ht="14.25" customHeight="1" thickBot="1">
      <c r="A23" s="34" t="s">
        <v>19</v>
      </c>
      <c r="B23" s="35"/>
      <c r="C23" s="35"/>
      <c r="F23" s="47">
        <f>SUM(F18:F22)</f>
        <v>42263130.44</v>
      </c>
      <c r="G23" s="35"/>
      <c r="H23" s="47">
        <f>SUM(H18:H22)</f>
        <v>320643.58999999997</v>
      </c>
      <c r="I23" s="35"/>
      <c r="J23" s="47">
        <f>SUM(J18:J22)</f>
        <v>4114232.24</v>
      </c>
      <c r="K23" s="35"/>
      <c r="L23" s="47">
        <f>SUM(L18:L22)</f>
        <v>7786543.239999999</v>
      </c>
      <c r="M23" s="35"/>
      <c r="N23" s="47"/>
      <c r="O23" s="35"/>
      <c r="P23" s="48">
        <f>SUM(F23:O23)</f>
        <v>54484549.510000005</v>
      </c>
      <c r="R23" s="35" t="s">
        <v>19</v>
      </c>
      <c r="S23" s="35"/>
      <c r="T23" s="35"/>
      <c r="W23" s="36">
        <f>SUM(W18:W22)</f>
        <v>35679525.52</v>
      </c>
      <c r="Y23" s="36">
        <f>SUM(Y18:Y22)</f>
        <v>498279.76</v>
      </c>
      <c r="AA23" s="36">
        <f>SUM(AA18:AA22)</f>
        <v>13114524.8</v>
      </c>
      <c r="AC23" s="36">
        <f>SUM(AC18:AC22)</f>
        <v>5694542.390000001</v>
      </c>
      <c r="AE23" s="36">
        <f>SUM(AE14:AE21)</f>
        <v>350180.35</v>
      </c>
      <c r="AG23" s="36">
        <f>SUM(W23:AF23)</f>
        <v>55337052.82</v>
      </c>
    </row>
    <row r="24" spans="1:33" ht="14.25" customHeight="1" thickTop="1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28"/>
      <c r="M24" s="7"/>
      <c r="N24" s="28"/>
      <c r="O24" s="7"/>
      <c r="P24" s="24"/>
      <c r="W24" s="25"/>
      <c r="Y24" s="25"/>
      <c r="AA24" s="25"/>
      <c r="AC24" s="25"/>
      <c r="AE24" s="25"/>
      <c r="AG24" s="25"/>
    </row>
    <row r="25" spans="1:33" ht="14.25" customHeight="1">
      <c r="A25" s="26" t="s">
        <v>20</v>
      </c>
      <c r="B25" s="27"/>
      <c r="C25" s="7"/>
      <c r="D25" s="7"/>
      <c r="E25" s="7"/>
      <c r="F25" s="28"/>
      <c r="G25" s="7"/>
      <c r="H25" s="28"/>
      <c r="I25" s="7"/>
      <c r="J25" s="28"/>
      <c r="K25" s="7"/>
      <c r="L25" s="28"/>
      <c r="M25" s="7"/>
      <c r="N25" s="28"/>
      <c r="O25" s="7"/>
      <c r="P25" s="24"/>
      <c r="R25" s="30" t="s">
        <v>20</v>
      </c>
      <c r="S25" s="30"/>
      <c r="W25" s="25"/>
      <c r="Y25" s="25"/>
      <c r="AA25" s="25"/>
      <c r="AC25" s="25"/>
      <c r="AE25" s="25"/>
      <c r="AG25" s="25"/>
    </row>
    <row r="26" spans="1:33" ht="14.25" customHeight="1">
      <c r="A26" s="6" t="s">
        <v>21</v>
      </c>
      <c r="B26" s="7"/>
      <c r="C26" s="7"/>
      <c r="D26" s="7"/>
      <c r="E26" s="7"/>
      <c r="F26" s="28">
        <v>22635380.38</v>
      </c>
      <c r="G26" s="7"/>
      <c r="H26" s="28"/>
      <c r="I26" s="7"/>
      <c r="J26" s="28"/>
      <c r="K26" s="7"/>
      <c r="L26" s="28">
        <v>2984401.47</v>
      </c>
      <c r="M26" s="7"/>
      <c r="N26" s="28"/>
      <c r="O26" s="7"/>
      <c r="P26" s="24">
        <f aca="true" t="shared" si="0" ref="P26:P31">SUM(F26:O26)</f>
        <v>25619781.849999998</v>
      </c>
      <c r="R26" s="4">
        <v>5000</v>
      </c>
      <c r="S26" s="4" t="s">
        <v>21</v>
      </c>
      <c r="W26" s="25">
        <v>19540844.49</v>
      </c>
      <c r="Y26" s="25"/>
      <c r="AA26" s="25"/>
      <c r="AC26" s="25">
        <v>1330723.48</v>
      </c>
      <c r="AE26" s="25"/>
      <c r="AG26" s="25">
        <f aca="true" t="shared" si="1" ref="AG26:AG31">SUM(W26:AF26)</f>
        <v>20871567.97</v>
      </c>
    </row>
    <row r="27" spans="1:33" ht="14.25" customHeight="1">
      <c r="A27" s="6" t="s">
        <v>22</v>
      </c>
      <c r="B27" s="7"/>
      <c r="C27" s="7"/>
      <c r="D27" s="7"/>
      <c r="E27" s="7"/>
      <c r="F27" s="28">
        <v>1893162.34</v>
      </c>
      <c r="G27" s="7"/>
      <c r="H27" s="28"/>
      <c r="I27" s="7"/>
      <c r="J27" s="28"/>
      <c r="K27" s="7"/>
      <c r="L27" s="28">
        <v>893907.12</v>
      </c>
      <c r="M27" s="7"/>
      <c r="N27" s="28"/>
      <c r="O27" s="7"/>
      <c r="P27" s="24">
        <f t="shared" si="0"/>
        <v>2787069.46</v>
      </c>
      <c r="R27" s="4">
        <v>6100</v>
      </c>
      <c r="S27" s="4" t="s">
        <v>22</v>
      </c>
      <c r="W27" s="25">
        <v>1679679.19</v>
      </c>
      <c r="Y27" s="25"/>
      <c r="AA27" s="25"/>
      <c r="AC27" s="25">
        <v>722461.75</v>
      </c>
      <c r="AE27" s="25"/>
      <c r="AG27" s="25">
        <f t="shared" si="1"/>
        <v>2402140.94</v>
      </c>
    </row>
    <row r="28" spans="1:33" ht="14.25" customHeight="1">
      <c r="A28" s="6" t="s">
        <v>23</v>
      </c>
      <c r="B28" s="7"/>
      <c r="C28" s="7"/>
      <c r="D28" s="7"/>
      <c r="E28" s="7"/>
      <c r="F28" s="28">
        <v>530906.3</v>
      </c>
      <c r="G28" s="7"/>
      <c r="H28" s="28"/>
      <c r="I28" s="7"/>
      <c r="J28" s="28"/>
      <c r="K28" s="7"/>
      <c r="L28" s="28">
        <v>66049</v>
      </c>
      <c r="M28" s="7"/>
      <c r="N28" s="28"/>
      <c r="O28" s="7"/>
      <c r="P28" s="24">
        <f t="shared" si="0"/>
        <v>596955.3</v>
      </c>
      <c r="R28" s="4">
        <v>6200</v>
      </c>
      <c r="S28" s="4" t="s">
        <v>23</v>
      </c>
      <c r="W28" s="25">
        <v>580853.69</v>
      </c>
      <c r="Y28" s="25"/>
      <c r="AA28" s="25"/>
      <c r="AC28" s="25">
        <v>38569</v>
      </c>
      <c r="AE28" s="25"/>
      <c r="AG28" s="25">
        <f t="shared" si="1"/>
        <v>619422.69</v>
      </c>
    </row>
    <row r="29" spans="1:33" ht="14.25" customHeight="1">
      <c r="A29" s="6" t="s">
        <v>24</v>
      </c>
      <c r="B29" s="7"/>
      <c r="C29" s="7"/>
      <c r="D29" s="7"/>
      <c r="E29" s="7"/>
      <c r="F29" s="28">
        <v>2515.83</v>
      </c>
      <c r="G29" s="7"/>
      <c r="H29" s="28"/>
      <c r="I29" s="7"/>
      <c r="J29" s="28"/>
      <c r="K29" s="7"/>
      <c r="L29" s="28">
        <v>715589.43</v>
      </c>
      <c r="M29" s="7"/>
      <c r="N29" s="28"/>
      <c r="O29" s="7"/>
      <c r="P29" s="24">
        <f t="shared" si="0"/>
        <v>718105.26</v>
      </c>
      <c r="R29" s="4">
        <v>6300</v>
      </c>
      <c r="S29" s="4" t="s">
        <v>24</v>
      </c>
      <c r="W29" s="25">
        <v>711106.83</v>
      </c>
      <c r="Y29" s="25"/>
      <c r="AA29" s="25"/>
      <c r="AC29" s="25">
        <v>498284.65</v>
      </c>
      <c r="AE29" s="25"/>
      <c r="AG29" s="25">
        <f t="shared" si="1"/>
        <v>1209391.48</v>
      </c>
    </row>
    <row r="30" spans="1:33" ht="14.25" customHeight="1">
      <c r="A30" s="6" t="s">
        <v>66</v>
      </c>
      <c r="B30" s="7"/>
      <c r="C30" s="7"/>
      <c r="D30" s="7"/>
      <c r="E30" s="7"/>
      <c r="F30" s="28">
        <v>282467.33</v>
      </c>
      <c r="G30" s="7"/>
      <c r="H30" s="28"/>
      <c r="I30" s="7"/>
      <c r="J30" s="28"/>
      <c r="K30" s="7"/>
      <c r="L30" s="28">
        <v>214140.53</v>
      </c>
      <c r="M30" s="7"/>
      <c r="N30" s="28"/>
      <c r="O30" s="7"/>
      <c r="P30" s="24">
        <f t="shared" si="0"/>
        <v>496607.86</v>
      </c>
      <c r="R30" s="4">
        <v>6400</v>
      </c>
      <c r="S30" s="4" t="s">
        <v>25</v>
      </c>
      <c r="W30" s="25">
        <v>562700.59</v>
      </c>
      <c r="Y30" s="25"/>
      <c r="AA30" s="25"/>
      <c r="AC30" s="25">
        <v>94730.32</v>
      </c>
      <c r="AE30" s="25"/>
      <c r="AG30" s="25">
        <f t="shared" si="1"/>
        <v>657430.9099999999</v>
      </c>
    </row>
    <row r="31" spans="1:33" ht="14.25" customHeight="1">
      <c r="A31" s="6" t="s">
        <v>26</v>
      </c>
      <c r="B31" s="7"/>
      <c r="C31" s="7"/>
      <c r="D31" s="7"/>
      <c r="E31" s="7"/>
      <c r="F31" s="28">
        <v>625881</v>
      </c>
      <c r="G31" s="7"/>
      <c r="H31" s="28"/>
      <c r="I31" s="7"/>
      <c r="J31" s="28"/>
      <c r="K31" s="7"/>
      <c r="L31" s="28">
        <v>0</v>
      </c>
      <c r="M31" s="7"/>
      <c r="N31" s="28"/>
      <c r="O31" s="7"/>
      <c r="P31" s="24">
        <f t="shared" si="0"/>
        <v>625881</v>
      </c>
      <c r="R31" s="4">
        <v>7100</v>
      </c>
      <c r="S31" s="4" t="s">
        <v>26</v>
      </c>
      <c r="W31" s="25">
        <v>287118</v>
      </c>
      <c r="Y31" s="25"/>
      <c r="AA31" s="25"/>
      <c r="AC31" s="25">
        <v>0</v>
      </c>
      <c r="AE31" s="25"/>
      <c r="AG31" s="25">
        <f t="shared" si="1"/>
        <v>287118</v>
      </c>
    </row>
    <row r="32" spans="1:33" ht="14.25" customHeight="1">
      <c r="A32" s="6" t="s">
        <v>27</v>
      </c>
      <c r="B32" s="7"/>
      <c r="C32" s="7"/>
      <c r="D32" s="7"/>
      <c r="E32" s="7"/>
      <c r="F32" s="28">
        <v>2961795.23</v>
      </c>
      <c r="G32" s="7"/>
      <c r="H32" s="28"/>
      <c r="I32" s="7"/>
      <c r="J32" s="28"/>
      <c r="K32" s="7"/>
      <c r="L32" s="28">
        <v>131061.97</v>
      </c>
      <c r="M32" s="7"/>
      <c r="N32" s="28"/>
      <c r="O32" s="7"/>
      <c r="P32" s="24">
        <f>SUM(F32:O32)</f>
        <v>3092857.2</v>
      </c>
      <c r="R32" s="4">
        <v>7200</v>
      </c>
      <c r="S32" s="4" t="s">
        <v>27</v>
      </c>
      <c r="W32" s="25">
        <v>929499.43</v>
      </c>
      <c r="Y32" s="25"/>
      <c r="AA32" s="25"/>
      <c r="AC32" s="25">
        <v>64985.76</v>
      </c>
      <c r="AE32" s="25"/>
      <c r="AG32" s="25">
        <f>SUM(W32:AF32)</f>
        <v>994485.1900000001</v>
      </c>
    </row>
    <row r="33" spans="1:33" ht="14.25" customHeight="1">
      <c r="A33" s="6" t="s">
        <v>28</v>
      </c>
      <c r="B33" s="7"/>
      <c r="C33" s="7"/>
      <c r="D33" s="7"/>
      <c r="E33" s="7"/>
      <c r="F33" s="28">
        <v>2667051.05</v>
      </c>
      <c r="G33" s="7"/>
      <c r="H33" s="28"/>
      <c r="I33" s="7"/>
      <c r="J33" s="28"/>
      <c r="K33" s="7"/>
      <c r="L33" s="28">
        <v>0</v>
      </c>
      <c r="M33" s="7"/>
      <c r="N33" s="28"/>
      <c r="O33" s="7"/>
      <c r="P33" s="24">
        <f aca="true" t="shared" si="2" ref="P33:P43">SUM(F33:O33)</f>
        <v>2667051.05</v>
      </c>
      <c r="R33" s="4">
        <v>7300</v>
      </c>
      <c r="S33" s="4" t="s">
        <v>28</v>
      </c>
      <c r="W33" s="25">
        <v>2447459.74</v>
      </c>
      <c r="Y33" s="25"/>
      <c r="AA33" s="25"/>
      <c r="AC33" s="25">
        <v>0</v>
      </c>
      <c r="AE33" s="25"/>
      <c r="AG33" s="25">
        <f aca="true" t="shared" si="3" ref="AG33:AG43">SUM(W33:AF33)</f>
        <v>2447459.74</v>
      </c>
    </row>
    <row r="34" spans="1:33" ht="14.25" customHeight="1">
      <c r="A34" s="6" t="s">
        <v>44</v>
      </c>
      <c r="B34" s="7"/>
      <c r="C34" s="7"/>
      <c r="D34" s="7"/>
      <c r="E34" s="7"/>
      <c r="F34" s="28">
        <v>80126</v>
      </c>
      <c r="G34" s="7"/>
      <c r="H34" s="28"/>
      <c r="I34" s="7"/>
      <c r="J34" s="28">
        <v>4114232.24</v>
      </c>
      <c r="K34" s="7"/>
      <c r="L34" s="28">
        <v>0</v>
      </c>
      <c r="M34" s="7"/>
      <c r="N34" s="28"/>
      <c r="O34" s="7"/>
      <c r="P34" s="24">
        <f t="shared" si="2"/>
        <v>4194358.24</v>
      </c>
      <c r="R34" s="4">
        <v>7400</v>
      </c>
      <c r="S34" s="4" t="s">
        <v>44</v>
      </c>
      <c r="W34" s="25">
        <v>6000</v>
      </c>
      <c r="Y34" s="25"/>
      <c r="AA34" s="25">
        <v>11278118.36</v>
      </c>
      <c r="AC34" s="25">
        <v>0</v>
      </c>
      <c r="AE34" s="25"/>
      <c r="AG34" s="25">
        <f t="shared" si="3"/>
        <v>11284118.36</v>
      </c>
    </row>
    <row r="35" spans="1:33" ht="14.25" customHeight="1">
      <c r="A35" s="6" t="s">
        <v>29</v>
      </c>
      <c r="B35" s="7"/>
      <c r="C35" s="7"/>
      <c r="D35" s="7"/>
      <c r="E35" s="7"/>
      <c r="F35" s="28">
        <v>359410.83</v>
      </c>
      <c r="G35" s="7"/>
      <c r="H35" s="28"/>
      <c r="I35" s="7"/>
      <c r="J35" s="28"/>
      <c r="K35" s="7"/>
      <c r="L35" s="28">
        <v>0</v>
      </c>
      <c r="M35" s="7"/>
      <c r="N35" s="28"/>
      <c r="O35" s="7"/>
      <c r="P35" s="24">
        <f t="shared" si="2"/>
        <v>359410.83</v>
      </c>
      <c r="R35" s="4">
        <v>7500</v>
      </c>
      <c r="S35" s="4" t="s">
        <v>29</v>
      </c>
      <c r="W35" s="25">
        <v>280529</v>
      </c>
      <c r="Y35" s="25"/>
      <c r="AA35" s="25"/>
      <c r="AC35" s="25">
        <v>0</v>
      </c>
      <c r="AE35" s="25"/>
      <c r="AG35" s="25">
        <f t="shared" si="3"/>
        <v>280529</v>
      </c>
    </row>
    <row r="36" spans="1:33" ht="14.25" customHeight="1">
      <c r="A36" s="6" t="s">
        <v>30</v>
      </c>
      <c r="B36" s="7"/>
      <c r="C36" s="7"/>
      <c r="D36" s="7"/>
      <c r="E36" s="7"/>
      <c r="F36" s="28">
        <v>0</v>
      </c>
      <c r="G36" s="7"/>
      <c r="H36" s="28"/>
      <c r="I36" s="7"/>
      <c r="J36" s="28"/>
      <c r="K36" s="7"/>
      <c r="L36" s="28">
        <v>2610676.76</v>
      </c>
      <c r="M36" s="7"/>
      <c r="N36" s="28"/>
      <c r="O36" s="7"/>
      <c r="P36" s="24">
        <f t="shared" si="2"/>
        <v>2610676.76</v>
      </c>
      <c r="R36" s="4">
        <v>7600</v>
      </c>
      <c r="S36" s="4" t="s">
        <v>30</v>
      </c>
      <c r="W36" s="25">
        <v>0</v>
      </c>
      <c r="Y36" s="25"/>
      <c r="AA36" s="25"/>
      <c r="AC36" s="25">
        <v>2523985</v>
      </c>
      <c r="AE36" s="25"/>
      <c r="AG36" s="25">
        <f t="shared" si="3"/>
        <v>2523985</v>
      </c>
    </row>
    <row r="37" spans="1:33" ht="14.25" customHeight="1">
      <c r="A37" s="6" t="s">
        <v>31</v>
      </c>
      <c r="B37" s="7"/>
      <c r="C37" s="7"/>
      <c r="D37" s="7"/>
      <c r="E37" s="7"/>
      <c r="F37" s="28">
        <v>719399.15</v>
      </c>
      <c r="G37" s="7"/>
      <c r="H37" s="28"/>
      <c r="I37" s="7"/>
      <c r="J37" s="28"/>
      <c r="K37" s="7"/>
      <c r="L37" s="28">
        <v>0</v>
      </c>
      <c r="M37" s="7"/>
      <c r="N37" s="28"/>
      <c r="O37" s="7"/>
      <c r="P37" s="24">
        <f t="shared" si="2"/>
        <v>719399.15</v>
      </c>
      <c r="R37" s="4">
        <v>7700</v>
      </c>
      <c r="S37" s="4" t="s">
        <v>31</v>
      </c>
      <c r="W37" s="25">
        <v>723829.52</v>
      </c>
      <c r="Y37" s="25"/>
      <c r="AA37" s="25"/>
      <c r="AC37" s="25">
        <v>13050</v>
      </c>
      <c r="AE37" s="25"/>
      <c r="AG37" s="25">
        <f t="shared" si="3"/>
        <v>736879.52</v>
      </c>
    </row>
    <row r="38" spans="1:33" ht="14.25" customHeight="1">
      <c r="A38" s="6" t="s">
        <v>32</v>
      </c>
      <c r="B38" s="7"/>
      <c r="C38" s="7"/>
      <c r="D38" s="7"/>
      <c r="E38" s="7"/>
      <c r="F38" s="28">
        <v>2026140.04</v>
      </c>
      <c r="G38" s="7"/>
      <c r="H38" s="28"/>
      <c r="I38" s="7"/>
      <c r="J38" s="28"/>
      <c r="K38" s="7"/>
      <c r="L38" s="28">
        <v>500</v>
      </c>
      <c r="M38" s="7"/>
      <c r="N38" s="28"/>
      <c r="O38" s="7"/>
      <c r="P38" s="24">
        <f t="shared" si="2"/>
        <v>2026640.04</v>
      </c>
      <c r="R38" s="4">
        <v>7800</v>
      </c>
      <c r="S38" s="4" t="s">
        <v>32</v>
      </c>
      <c r="W38" s="25">
        <v>1703537.84</v>
      </c>
      <c r="Y38" s="25"/>
      <c r="AA38" s="25"/>
      <c r="AC38" s="25">
        <v>68749.82</v>
      </c>
      <c r="AE38" s="25"/>
      <c r="AG38" s="25">
        <f t="shared" si="3"/>
        <v>1772287.6600000001</v>
      </c>
    </row>
    <row r="39" spans="1:33" ht="14.25" customHeight="1">
      <c r="A39" s="6" t="s">
        <v>33</v>
      </c>
      <c r="B39" s="7"/>
      <c r="C39" s="7"/>
      <c r="D39" s="7"/>
      <c r="E39" s="7"/>
      <c r="F39" s="28">
        <v>3396470.5</v>
      </c>
      <c r="G39" s="7"/>
      <c r="H39" s="28"/>
      <c r="I39" s="7"/>
      <c r="J39" s="28"/>
      <c r="K39" s="7"/>
      <c r="L39" s="28">
        <v>13000</v>
      </c>
      <c r="M39" s="7"/>
      <c r="N39" s="28"/>
      <c r="O39" s="7"/>
      <c r="P39" s="24">
        <f t="shared" si="2"/>
        <v>3409470.5</v>
      </c>
      <c r="R39" s="4">
        <v>7900</v>
      </c>
      <c r="S39" s="4" t="s">
        <v>33</v>
      </c>
      <c r="W39" s="25">
        <v>3105187.74</v>
      </c>
      <c r="Y39" s="25"/>
      <c r="AA39" s="25"/>
      <c r="AC39" s="25">
        <v>6031</v>
      </c>
      <c r="AE39" s="25"/>
      <c r="AG39" s="25">
        <f t="shared" si="3"/>
        <v>3111218.74</v>
      </c>
    </row>
    <row r="40" spans="1:33" ht="14.25" customHeight="1">
      <c r="A40" s="6" t="s">
        <v>34</v>
      </c>
      <c r="B40" s="7"/>
      <c r="C40" s="7"/>
      <c r="D40" s="7"/>
      <c r="E40" s="7"/>
      <c r="F40" s="28">
        <v>997610.37</v>
      </c>
      <c r="G40" s="7"/>
      <c r="H40" s="28"/>
      <c r="I40" s="7"/>
      <c r="J40" s="28"/>
      <c r="K40" s="7"/>
      <c r="L40" s="28">
        <v>0</v>
      </c>
      <c r="M40" s="7"/>
      <c r="N40" s="28"/>
      <c r="O40" s="7"/>
      <c r="P40" s="24">
        <f t="shared" si="2"/>
        <v>997610.37</v>
      </c>
      <c r="R40" s="4">
        <v>8100</v>
      </c>
      <c r="S40" s="4" t="s">
        <v>34</v>
      </c>
      <c r="W40" s="25">
        <v>961102.4</v>
      </c>
      <c r="Y40" s="25"/>
      <c r="AA40" s="25"/>
      <c r="AC40" s="25">
        <v>0</v>
      </c>
      <c r="AE40" s="25"/>
      <c r="AG40" s="25">
        <f t="shared" si="3"/>
        <v>961102.4</v>
      </c>
    </row>
    <row r="41" spans="1:33" ht="14.25" customHeight="1">
      <c r="A41" s="6" t="s">
        <v>35</v>
      </c>
      <c r="B41" s="7"/>
      <c r="C41" s="7"/>
      <c r="D41" s="7"/>
      <c r="E41" s="7"/>
      <c r="F41" s="28">
        <v>166720</v>
      </c>
      <c r="G41" s="7"/>
      <c r="H41" s="28"/>
      <c r="I41" s="7"/>
      <c r="J41" s="28"/>
      <c r="K41" s="7"/>
      <c r="L41" s="28">
        <v>0</v>
      </c>
      <c r="M41" s="7"/>
      <c r="N41" s="28"/>
      <c r="O41" s="7"/>
      <c r="P41" s="24">
        <f t="shared" si="2"/>
        <v>166720</v>
      </c>
      <c r="R41" s="4">
        <v>9100</v>
      </c>
      <c r="S41" s="4" t="s">
        <v>35</v>
      </c>
      <c r="W41" s="25">
        <v>15750</v>
      </c>
      <c r="Y41" s="25"/>
      <c r="AA41" s="25"/>
      <c r="AC41" s="25">
        <v>0</v>
      </c>
      <c r="AE41" s="25"/>
      <c r="AG41" s="25">
        <f t="shared" si="3"/>
        <v>15750</v>
      </c>
    </row>
    <row r="42" spans="1:33" ht="14.25" customHeight="1">
      <c r="A42" s="6" t="s">
        <v>5</v>
      </c>
      <c r="B42" s="7"/>
      <c r="C42" s="7"/>
      <c r="D42" s="7"/>
      <c r="E42" s="7"/>
      <c r="F42" s="28">
        <v>0</v>
      </c>
      <c r="G42" s="7"/>
      <c r="H42" s="28">
        <v>258035.75</v>
      </c>
      <c r="I42" s="7"/>
      <c r="J42" s="28"/>
      <c r="K42" s="7"/>
      <c r="L42" s="28">
        <v>0</v>
      </c>
      <c r="M42" s="7"/>
      <c r="N42" s="28"/>
      <c r="O42" s="7"/>
      <c r="P42" s="24">
        <f t="shared" si="2"/>
        <v>258035.75</v>
      </c>
      <c r="R42" s="4">
        <v>9200</v>
      </c>
      <c r="S42" s="4" t="s">
        <v>5</v>
      </c>
      <c r="W42" s="25">
        <v>0</v>
      </c>
      <c r="Y42" s="25">
        <v>437186.01</v>
      </c>
      <c r="AA42" s="25"/>
      <c r="AC42" s="25">
        <v>0</v>
      </c>
      <c r="AE42" s="25"/>
      <c r="AG42" s="25">
        <f t="shared" si="3"/>
        <v>437186.01</v>
      </c>
    </row>
    <row r="43" spans="1:33" ht="14.25" customHeight="1">
      <c r="A43" s="6" t="s">
        <v>65</v>
      </c>
      <c r="B43" s="7"/>
      <c r="C43" s="7"/>
      <c r="D43" s="7"/>
      <c r="E43" s="7"/>
      <c r="F43" s="28">
        <v>0</v>
      </c>
      <c r="G43" s="7"/>
      <c r="H43" s="28"/>
      <c r="I43" s="7"/>
      <c r="J43" s="28"/>
      <c r="K43" s="7"/>
      <c r="L43" s="28">
        <v>0</v>
      </c>
      <c r="M43" s="7"/>
      <c r="N43" s="28"/>
      <c r="O43" s="7"/>
      <c r="P43" s="24">
        <f t="shared" si="2"/>
        <v>0</v>
      </c>
      <c r="S43" s="4" t="s">
        <v>36</v>
      </c>
      <c r="W43" s="25">
        <v>158368.18</v>
      </c>
      <c r="Y43" s="25"/>
      <c r="AA43" s="25">
        <v>1836406.44</v>
      </c>
      <c r="AC43" s="25">
        <v>53731</v>
      </c>
      <c r="AE43" s="25"/>
      <c r="AG43" s="25">
        <f t="shared" si="3"/>
        <v>2048505.6199999999</v>
      </c>
    </row>
    <row r="44" spans="1:33" ht="14.25" customHeight="1">
      <c r="A44" s="6"/>
      <c r="B44" s="7"/>
      <c r="C44" s="7"/>
      <c r="D44" s="7"/>
      <c r="E44" s="7"/>
      <c r="F44" s="28"/>
      <c r="G44" s="7"/>
      <c r="H44" s="28"/>
      <c r="I44" s="7"/>
      <c r="J44" s="28"/>
      <c r="K44" s="7"/>
      <c r="L44" s="28"/>
      <c r="M44" s="7"/>
      <c r="N44" s="28"/>
      <c r="O44" s="7"/>
      <c r="P44" s="24"/>
      <c r="W44" s="25"/>
      <c r="Y44" s="25"/>
      <c r="AA44" s="25"/>
      <c r="AC44" s="25"/>
      <c r="AE44" s="25"/>
      <c r="AG44" s="25"/>
    </row>
    <row r="45" spans="1:33" s="40" customFormat="1" ht="14.25" customHeight="1" thickBot="1">
      <c r="A45" s="38" t="s">
        <v>37</v>
      </c>
      <c r="B45" s="39"/>
      <c r="C45" s="39"/>
      <c r="F45" s="45">
        <f>SUM(F26:F44)</f>
        <v>39345036.349999994</v>
      </c>
      <c r="G45" s="39"/>
      <c r="H45" s="45">
        <f>SUM(H26:H44)</f>
        <v>258035.75</v>
      </c>
      <c r="I45" s="39"/>
      <c r="J45" s="45">
        <f>SUM(J34:J44)</f>
        <v>4114232.24</v>
      </c>
      <c r="K45" s="39"/>
      <c r="L45" s="45">
        <f>SUM(L26:L44)</f>
        <v>7629326.28</v>
      </c>
      <c r="M45" s="39"/>
      <c r="N45" s="45"/>
      <c r="O45" s="39"/>
      <c r="P45" s="46">
        <f>SUM(F45:O45)</f>
        <v>51346630.62</v>
      </c>
      <c r="R45" s="39" t="s">
        <v>37</v>
      </c>
      <c r="S45" s="39"/>
      <c r="T45" s="39"/>
      <c r="W45" s="41">
        <f>SUM(W26:W44)</f>
        <v>33693566.64</v>
      </c>
      <c r="Y45" s="41">
        <f>SUM(Y26:Y44)</f>
        <v>437186.01</v>
      </c>
      <c r="AA45" s="41">
        <f>SUM(AA34:AA44)</f>
        <v>13114524.799999999</v>
      </c>
      <c r="AC45" s="41">
        <f>SUM(AC26:AC44)</f>
        <v>5415301.779999999</v>
      </c>
      <c r="AE45" s="41">
        <v>0</v>
      </c>
      <c r="AG45" s="41">
        <f>SUM(W45:AF45)</f>
        <v>52660579.23</v>
      </c>
    </row>
    <row r="46" spans="1:33" ht="14.25" customHeight="1">
      <c r="A46" s="6"/>
      <c r="B46" s="7"/>
      <c r="C46" s="7"/>
      <c r="D46" s="7"/>
      <c r="E46" s="7"/>
      <c r="F46" s="28"/>
      <c r="G46" s="7"/>
      <c r="H46" s="28"/>
      <c r="I46" s="7"/>
      <c r="J46" s="28"/>
      <c r="K46" s="7"/>
      <c r="L46" s="28"/>
      <c r="M46" s="7"/>
      <c r="N46" s="28"/>
      <c r="O46" s="7"/>
      <c r="P46" s="24"/>
      <c r="W46" s="25"/>
      <c r="Y46" s="25"/>
      <c r="AA46" s="25"/>
      <c r="AC46" s="25"/>
      <c r="AE46" s="25"/>
      <c r="AG46" s="25"/>
    </row>
    <row r="47" spans="1:33" ht="14.25" customHeight="1">
      <c r="A47" s="6" t="s">
        <v>38</v>
      </c>
      <c r="B47" s="7"/>
      <c r="C47" s="7"/>
      <c r="D47" s="7"/>
      <c r="E47" s="7"/>
      <c r="F47" s="28">
        <v>0</v>
      </c>
      <c r="G47" s="7"/>
      <c r="H47" s="28">
        <v>0</v>
      </c>
      <c r="I47" s="7"/>
      <c r="J47" s="28">
        <v>0</v>
      </c>
      <c r="K47" s="7"/>
      <c r="L47" s="28">
        <v>0</v>
      </c>
      <c r="M47" s="7"/>
      <c r="N47" s="28"/>
      <c r="O47" s="7"/>
      <c r="P47" s="24">
        <f>SUM(F47:O47)</f>
        <v>0</v>
      </c>
      <c r="S47" s="4" t="s">
        <v>38</v>
      </c>
      <c r="W47" s="25">
        <v>96224</v>
      </c>
      <c r="Y47" s="25"/>
      <c r="AA47" s="25"/>
      <c r="AC47" s="25"/>
      <c r="AE47" s="25"/>
      <c r="AG47" s="25">
        <f>SUM(W47:AF47)</f>
        <v>96224</v>
      </c>
    </row>
    <row r="48" spans="1:33" s="7" customFormat="1" ht="14.25" customHeight="1">
      <c r="A48" s="6" t="s">
        <v>68</v>
      </c>
      <c r="F48" s="28">
        <v>2918094.09</v>
      </c>
      <c r="H48" s="28">
        <v>62607.84</v>
      </c>
      <c r="J48" s="28">
        <v>0</v>
      </c>
      <c r="L48" s="28">
        <v>157216.96</v>
      </c>
      <c r="N48" s="28"/>
      <c r="P48" s="24">
        <f>SUM(F48:N48)</f>
        <v>3137918.8899999997</v>
      </c>
      <c r="S48" s="7" t="s">
        <v>51</v>
      </c>
      <c r="W48" s="28">
        <v>1889734.88</v>
      </c>
      <c r="Y48" s="28">
        <v>61093.75</v>
      </c>
      <c r="AA48" s="28">
        <v>0</v>
      </c>
      <c r="AC48" s="28">
        <v>279240.61</v>
      </c>
      <c r="AE48" s="28">
        <v>350180.35</v>
      </c>
      <c r="AG48" s="28">
        <f>SUM(W48:AE48)</f>
        <v>2580249.59</v>
      </c>
    </row>
    <row r="49" spans="1:33" ht="14.25" customHeight="1">
      <c r="A49" s="26" t="s">
        <v>57</v>
      </c>
      <c r="B49" s="27"/>
      <c r="C49" s="27"/>
      <c r="D49" s="7"/>
      <c r="E49" s="7"/>
      <c r="F49" s="28"/>
      <c r="G49" s="7"/>
      <c r="H49" s="28"/>
      <c r="I49" s="7"/>
      <c r="J49" s="28"/>
      <c r="K49" s="7"/>
      <c r="L49" s="28"/>
      <c r="M49" s="7"/>
      <c r="N49" s="28"/>
      <c r="O49" s="7"/>
      <c r="P49" s="24"/>
      <c r="R49" s="30" t="s">
        <v>57</v>
      </c>
      <c r="S49" s="30"/>
      <c r="T49" s="30"/>
      <c r="W49" s="25"/>
      <c r="Y49" s="25"/>
      <c r="AA49" s="25"/>
      <c r="AC49" s="25"/>
      <c r="AE49" s="25"/>
      <c r="AG49" s="25"/>
    </row>
    <row r="50" spans="1:33" s="14" customFormat="1" ht="14.25" customHeight="1" thickBot="1">
      <c r="A50" s="34" t="s">
        <v>58</v>
      </c>
      <c r="B50" s="35"/>
      <c r="C50" s="35"/>
      <c r="F50" s="47">
        <f>SUM(F45:F49)</f>
        <v>42263130.44</v>
      </c>
      <c r="G50" s="35"/>
      <c r="H50" s="47">
        <f>SUM(H45:H49)</f>
        <v>320643.58999999997</v>
      </c>
      <c r="I50" s="35"/>
      <c r="J50" s="47">
        <f>SUM(J45:J49)</f>
        <v>4114232.24</v>
      </c>
      <c r="K50" s="35"/>
      <c r="L50" s="47">
        <f>SUM(L45:L49)</f>
        <v>7786543.24</v>
      </c>
      <c r="M50" s="35"/>
      <c r="N50" s="47"/>
      <c r="O50" s="35"/>
      <c r="P50" s="48">
        <f>SUM(F50:N50)</f>
        <v>54484549.510000005</v>
      </c>
      <c r="R50" s="35" t="s">
        <v>58</v>
      </c>
      <c r="S50" s="35"/>
      <c r="T50" s="35"/>
      <c r="W50" s="36">
        <f>SUM(W45:W49)</f>
        <v>35679525.52</v>
      </c>
      <c r="Y50" s="36">
        <f>SUM(Y45:Y49)</f>
        <v>498279.76</v>
      </c>
      <c r="AA50" s="36">
        <f>SUM(AA45:AA49)</f>
        <v>13114524.799999999</v>
      </c>
      <c r="AC50" s="36">
        <f>SUM(AC45:AC49)</f>
        <v>5694542.39</v>
      </c>
      <c r="AE50" s="36">
        <f>SUM(AE45:AE49)</f>
        <v>350180.35</v>
      </c>
      <c r="AG50" s="36">
        <f>SUM(W50:AE50)</f>
        <v>55337052.82</v>
      </c>
    </row>
    <row r="51" spans="1:16" ht="14.25" customHeight="1" thickTop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/>
    </row>
    <row r="52" spans="1:16" s="7" customFormat="1" ht="14.25" customHeight="1">
      <c r="A52" s="42" t="s">
        <v>61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</row>
    <row r="54" spans="1:16" ht="81" customHeight="1">
      <c r="A54" s="61" t="s">
        <v>75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</row>
  </sheetData>
  <sheetProtection/>
  <mergeCells count="14">
    <mergeCell ref="A54:P54"/>
    <mergeCell ref="F5:N5"/>
    <mergeCell ref="W5:AE5"/>
    <mergeCell ref="F6:N6"/>
    <mergeCell ref="F7:N7"/>
    <mergeCell ref="W7:AE7"/>
    <mergeCell ref="F3:N3"/>
    <mergeCell ref="W3:AE3"/>
    <mergeCell ref="F4:N4"/>
    <mergeCell ref="W4:AE4"/>
    <mergeCell ref="F1:N1"/>
    <mergeCell ref="W1:AE1"/>
    <mergeCell ref="F2:N2"/>
    <mergeCell ref="W2:AE2"/>
  </mergeCells>
  <printOptions/>
  <pageMargins left="1" right="0.25" top="0.25" bottom="0.25" header="0.25" footer="0.25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zoomScalePageLayoutView="0" workbookViewId="0" topLeftCell="A38">
      <selection activeCell="M48" sqref="M48:O48"/>
    </sheetView>
  </sheetViews>
  <sheetFormatPr defaultColWidth="9.140625" defaultRowHeight="14.25" customHeight="1"/>
  <cols>
    <col min="1" max="2" width="9.140625" style="4" customWidth="1"/>
    <col min="3" max="3" width="18.140625" style="4" customWidth="1"/>
    <col min="4" max="5" width="9.140625" style="4" customWidth="1"/>
    <col min="6" max="6" width="14.8515625" style="4" bestFit="1" customWidth="1"/>
    <col min="7" max="7" width="9.140625" style="4" customWidth="1"/>
    <col min="8" max="8" width="12.28125" style="4" bestFit="1" customWidth="1"/>
    <col min="9" max="9" width="9.140625" style="4" customWidth="1"/>
    <col min="10" max="10" width="13.8515625" style="4" bestFit="1" customWidth="1"/>
    <col min="11" max="11" width="9.140625" style="4" customWidth="1"/>
    <col min="12" max="12" width="13.8515625" style="4" bestFit="1" customWidth="1"/>
    <col min="13" max="13" width="9.140625" style="4" customWidth="1"/>
    <col min="14" max="14" width="0.13671875" style="4" customWidth="1"/>
    <col min="15" max="15" width="8.28125" style="4" customWidth="1"/>
    <col min="16" max="16" width="17.7109375" style="4" customWidth="1"/>
    <col min="17" max="19" width="9.140625" style="4" customWidth="1"/>
    <col min="20" max="20" width="18.140625" style="4" customWidth="1"/>
    <col min="21" max="22" width="9.140625" style="4" customWidth="1"/>
    <col min="23" max="23" width="14.8515625" style="4" customWidth="1"/>
    <col min="24" max="24" width="9.140625" style="4" customWidth="1"/>
    <col min="25" max="25" width="12.28125" style="4" customWidth="1"/>
    <col min="26" max="26" width="9.140625" style="4" customWidth="1"/>
    <col min="27" max="27" width="13.8515625" style="4" customWidth="1"/>
    <col min="28" max="28" width="9.140625" style="4" customWidth="1"/>
    <col min="29" max="29" width="13.8515625" style="4" customWidth="1"/>
    <col min="30" max="30" width="9.140625" style="4" customWidth="1"/>
    <col min="31" max="31" width="12.8515625" style="4" customWidth="1"/>
    <col min="32" max="32" width="8.28125" style="4" customWidth="1"/>
    <col min="33" max="33" width="13.140625" style="4" customWidth="1"/>
    <col min="34" max="16384" width="9.140625" style="4" customWidth="1"/>
  </cols>
  <sheetData>
    <row r="1" spans="1:31" ht="14.25" customHeight="1">
      <c r="A1" s="1" t="s">
        <v>0</v>
      </c>
      <c r="B1" s="2"/>
      <c r="C1" s="2"/>
      <c r="D1" s="2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64"/>
      <c r="O1" s="2"/>
      <c r="P1" s="3"/>
      <c r="R1" s="4" t="s">
        <v>0</v>
      </c>
      <c r="W1" s="67" t="s">
        <v>46</v>
      </c>
      <c r="X1" s="67"/>
      <c r="Y1" s="67"/>
      <c r="Z1" s="67"/>
      <c r="AA1" s="67"/>
      <c r="AB1" s="67"/>
      <c r="AC1" s="67"/>
      <c r="AD1" s="67"/>
      <c r="AE1" s="67"/>
    </row>
    <row r="2" spans="1:31" ht="14.25" customHeight="1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63"/>
      <c r="O2" s="7"/>
      <c r="P2" s="9"/>
      <c r="R2" s="4" t="s">
        <v>1</v>
      </c>
      <c r="W2" s="67" t="s">
        <v>6</v>
      </c>
      <c r="X2" s="67"/>
      <c r="Y2" s="67"/>
      <c r="Z2" s="67"/>
      <c r="AA2" s="67"/>
      <c r="AB2" s="67"/>
      <c r="AC2" s="67"/>
      <c r="AD2" s="67"/>
      <c r="AE2" s="67"/>
    </row>
    <row r="3" spans="1:31" ht="14.25" customHeight="1">
      <c r="A3" s="6" t="s">
        <v>2</v>
      </c>
      <c r="B3" s="7"/>
      <c r="C3" s="7"/>
      <c r="D3" s="10">
        <v>5.652</v>
      </c>
      <c r="E3" s="11"/>
      <c r="F3" s="65"/>
      <c r="G3" s="65"/>
      <c r="H3" s="65"/>
      <c r="I3" s="65"/>
      <c r="J3" s="65"/>
      <c r="K3" s="65"/>
      <c r="L3" s="65"/>
      <c r="M3" s="65"/>
      <c r="N3" s="65"/>
      <c r="O3" s="7"/>
      <c r="P3" s="9"/>
      <c r="S3" s="4" t="s">
        <v>2</v>
      </c>
      <c r="U3" s="12">
        <v>6.652</v>
      </c>
      <c r="V3" s="12"/>
      <c r="W3" s="66" t="s">
        <v>7</v>
      </c>
      <c r="X3" s="66"/>
      <c r="Y3" s="66"/>
      <c r="Z3" s="66"/>
      <c r="AA3" s="66"/>
      <c r="AB3" s="66"/>
      <c r="AC3" s="66"/>
      <c r="AD3" s="66"/>
      <c r="AE3" s="66"/>
    </row>
    <row r="4" spans="1:31" ht="14.25" customHeight="1">
      <c r="A4" s="6" t="s">
        <v>3</v>
      </c>
      <c r="B4" s="7"/>
      <c r="C4" s="7"/>
      <c r="D4" s="10">
        <v>0.51</v>
      </c>
      <c r="E4" s="11"/>
      <c r="F4" s="63" t="s">
        <v>70</v>
      </c>
      <c r="G4" s="63"/>
      <c r="H4" s="63"/>
      <c r="I4" s="63"/>
      <c r="J4" s="63"/>
      <c r="K4" s="63"/>
      <c r="L4" s="63"/>
      <c r="M4" s="63"/>
      <c r="N4" s="63"/>
      <c r="O4" s="7"/>
      <c r="P4" s="9"/>
      <c r="S4" s="4" t="s">
        <v>3</v>
      </c>
      <c r="U4" s="12">
        <v>0.51</v>
      </c>
      <c r="V4" s="12"/>
      <c r="W4" s="66" t="s">
        <v>52</v>
      </c>
      <c r="X4" s="66"/>
      <c r="Y4" s="66"/>
      <c r="Z4" s="66"/>
      <c r="AA4" s="66"/>
      <c r="AB4" s="66"/>
      <c r="AC4" s="66"/>
      <c r="AD4" s="66"/>
      <c r="AE4" s="66"/>
    </row>
    <row r="5" spans="1:31" ht="14.25" customHeight="1">
      <c r="A5" s="6" t="s">
        <v>4</v>
      </c>
      <c r="B5" s="7"/>
      <c r="C5" s="7"/>
      <c r="D5" s="10">
        <v>0.25</v>
      </c>
      <c r="E5" s="11"/>
      <c r="F5" s="63" t="s">
        <v>83</v>
      </c>
      <c r="G5" s="63"/>
      <c r="H5" s="63"/>
      <c r="I5" s="63"/>
      <c r="J5" s="63"/>
      <c r="K5" s="63"/>
      <c r="L5" s="63"/>
      <c r="M5" s="63"/>
      <c r="N5" s="63"/>
      <c r="O5" s="7"/>
      <c r="P5" s="9"/>
      <c r="S5" s="4" t="s">
        <v>4</v>
      </c>
      <c r="U5" s="12">
        <v>0.25</v>
      </c>
      <c r="V5" s="12"/>
      <c r="W5" s="66" t="s">
        <v>8</v>
      </c>
      <c r="X5" s="66"/>
      <c r="Y5" s="66"/>
      <c r="Z5" s="66"/>
      <c r="AA5" s="66"/>
      <c r="AB5" s="66"/>
      <c r="AC5" s="66"/>
      <c r="AD5" s="66"/>
      <c r="AE5" s="66"/>
    </row>
    <row r="6" spans="1:22" ht="14.25" customHeight="1">
      <c r="A6" s="6" t="s">
        <v>63</v>
      </c>
      <c r="B6" s="7"/>
      <c r="C6" s="7"/>
      <c r="D6" s="10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63"/>
      <c r="O6" s="7"/>
      <c r="P6" s="9"/>
      <c r="R6" s="4" t="s">
        <v>5</v>
      </c>
      <c r="U6" s="12">
        <v>0</v>
      </c>
      <c r="V6" s="12"/>
    </row>
    <row r="7" spans="1:31" ht="14.25" customHeight="1">
      <c r="A7" s="6" t="s">
        <v>64</v>
      </c>
      <c r="B7" s="7"/>
      <c r="C7" s="7"/>
      <c r="D7" s="10">
        <v>2</v>
      </c>
      <c r="E7" s="11"/>
      <c r="F7" s="63" t="s">
        <v>77</v>
      </c>
      <c r="G7" s="63"/>
      <c r="H7" s="63"/>
      <c r="I7" s="63"/>
      <c r="J7" s="63"/>
      <c r="K7" s="63"/>
      <c r="L7" s="63"/>
      <c r="M7" s="63"/>
      <c r="N7" s="63"/>
      <c r="O7" s="7"/>
      <c r="P7" s="9"/>
      <c r="R7" s="4" t="s">
        <v>59</v>
      </c>
      <c r="U7" s="12">
        <v>2</v>
      </c>
      <c r="V7" s="12"/>
      <c r="W7" s="67" t="s">
        <v>47</v>
      </c>
      <c r="X7" s="67"/>
      <c r="Y7" s="67"/>
      <c r="Z7" s="67"/>
      <c r="AA7" s="67"/>
      <c r="AB7" s="67"/>
      <c r="AC7" s="67"/>
      <c r="AD7" s="67"/>
      <c r="AE7" s="67"/>
    </row>
    <row r="8" spans="1:22" s="14" customFormat="1" ht="14.25" customHeight="1" thickBot="1">
      <c r="A8" s="13"/>
      <c r="C8" s="14" t="s">
        <v>45</v>
      </c>
      <c r="D8" s="15">
        <f>SUM(D3:D7)</f>
        <v>8.411999999999999</v>
      </c>
      <c r="E8" s="16"/>
      <c r="G8" s="49"/>
      <c r="P8" s="17"/>
      <c r="T8" s="14" t="s">
        <v>45</v>
      </c>
      <c r="U8" s="18">
        <f>SUM(U3:U7)</f>
        <v>9.411999999999999</v>
      </c>
      <c r="V8" s="16"/>
    </row>
    <row r="9" spans="1:22" ht="14.25" customHeight="1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U9" s="20"/>
      <c r="V9" s="20"/>
    </row>
    <row r="10" spans="1:33" ht="14.25" customHeight="1">
      <c r="A10" s="6"/>
      <c r="B10" s="7"/>
      <c r="C10" s="7"/>
      <c r="D10" s="7"/>
      <c r="E10" s="7"/>
      <c r="F10" s="8" t="s">
        <v>1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1"/>
      <c r="O10" s="7"/>
      <c r="P10" s="22" t="s">
        <v>12</v>
      </c>
      <c r="W10" s="5" t="s">
        <v>1</v>
      </c>
      <c r="Y10" s="5" t="s">
        <v>9</v>
      </c>
      <c r="AA10" s="5" t="s">
        <v>10</v>
      </c>
      <c r="AC10" s="23" t="s">
        <v>11</v>
      </c>
      <c r="AE10" s="23" t="s">
        <v>54</v>
      </c>
      <c r="AG10" s="23" t="s">
        <v>12</v>
      </c>
    </row>
    <row r="11" spans="1:33" ht="14.25" customHeight="1">
      <c r="A11" s="6"/>
      <c r="B11" s="7"/>
      <c r="C11" s="7"/>
      <c r="D11" s="7"/>
      <c r="E11" s="7"/>
      <c r="F11" s="8" t="s">
        <v>39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1"/>
      <c r="O11" s="7"/>
      <c r="P11" s="24"/>
      <c r="W11" s="5" t="s">
        <v>39</v>
      </c>
      <c r="Y11" s="5" t="s">
        <v>41</v>
      </c>
      <c r="AA11" s="5" t="s">
        <v>42</v>
      </c>
      <c r="AC11" s="23" t="s">
        <v>13</v>
      </c>
      <c r="AE11" s="23" t="s">
        <v>55</v>
      </c>
      <c r="AG11" s="25"/>
    </row>
    <row r="12" spans="1:33" s="7" customFormat="1" ht="14.25" customHeight="1">
      <c r="A12" s="26" t="s">
        <v>56</v>
      </c>
      <c r="B12" s="27"/>
      <c r="C12" s="27"/>
      <c r="F12" s="8" t="s">
        <v>40</v>
      </c>
      <c r="H12" s="8" t="s">
        <v>40</v>
      </c>
      <c r="J12" s="8" t="s">
        <v>40</v>
      </c>
      <c r="L12" s="21" t="s">
        <v>43</v>
      </c>
      <c r="N12" s="21"/>
      <c r="P12" s="24"/>
      <c r="R12" s="27" t="s">
        <v>56</v>
      </c>
      <c r="S12" s="27"/>
      <c r="T12" s="27"/>
      <c r="W12" s="8" t="s">
        <v>40</v>
      </c>
      <c r="Y12" s="8" t="s">
        <v>40</v>
      </c>
      <c r="AA12" s="8" t="s">
        <v>40</v>
      </c>
      <c r="AC12" s="21" t="s">
        <v>43</v>
      </c>
      <c r="AE12" s="21" t="s">
        <v>43</v>
      </c>
      <c r="AG12" s="28"/>
    </row>
    <row r="13" spans="1:33" ht="14.2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28"/>
      <c r="M13" s="7"/>
      <c r="N13" s="28"/>
      <c r="O13" s="7"/>
      <c r="P13" s="24"/>
      <c r="AC13" s="25"/>
      <c r="AE13" s="25"/>
      <c r="AG13" s="25"/>
    </row>
    <row r="14" spans="1:33" ht="14.25" customHeight="1">
      <c r="A14" s="6" t="s">
        <v>14</v>
      </c>
      <c r="B14" s="7"/>
      <c r="C14" s="7"/>
      <c r="D14" s="7"/>
      <c r="E14" s="7"/>
      <c r="F14" s="28">
        <v>0</v>
      </c>
      <c r="G14" s="28"/>
      <c r="H14" s="28">
        <v>0</v>
      </c>
      <c r="I14" s="28"/>
      <c r="J14" s="28">
        <v>0</v>
      </c>
      <c r="K14" s="28"/>
      <c r="L14" s="28">
        <v>82962.51</v>
      </c>
      <c r="M14" s="28"/>
      <c r="N14" s="28"/>
      <c r="O14" s="7"/>
      <c r="P14" s="24">
        <f>SUM(F14:N14)</f>
        <v>82962.51</v>
      </c>
      <c r="S14" s="4" t="s">
        <v>14</v>
      </c>
      <c r="W14" s="25">
        <v>0</v>
      </c>
      <c r="X14" s="25"/>
      <c r="Y14" s="25">
        <v>0</v>
      </c>
      <c r="Z14" s="25"/>
      <c r="AA14" s="25">
        <v>0</v>
      </c>
      <c r="AB14" s="25"/>
      <c r="AC14" s="25">
        <v>15561</v>
      </c>
      <c r="AD14" s="25"/>
      <c r="AE14" s="25">
        <v>0</v>
      </c>
      <c r="AG14" s="25">
        <f>SUM(W14:AE14)</f>
        <v>15561</v>
      </c>
    </row>
    <row r="15" spans="1:33" ht="14.25" customHeight="1">
      <c r="A15" s="6" t="s">
        <v>48</v>
      </c>
      <c r="B15" s="7"/>
      <c r="C15" s="7"/>
      <c r="D15" s="7"/>
      <c r="E15" s="7"/>
      <c r="F15" s="28">
        <v>189282</v>
      </c>
      <c r="G15" s="7"/>
      <c r="H15" s="28">
        <v>0</v>
      </c>
      <c r="I15" s="7"/>
      <c r="J15" s="28">
        <v>0</v>
      </c>
      <c r="K15" s="7"/>
      <c r="L15" s="28">
        <v>6366192.73</v>
      </c>
      <c r="M15" s="7"/>
      <c r="N15" s="28"/>
      <c r="O15" s="7"/>
      <c r="P15" s="24">
        <f>SUM(F15:O15)</f>
        <v>6555474.73</v>
      </c>
      <c r="S15" s="4" t="s">
        <v>48</v>
      </c>
      <c r="T15" s="4" t="s">
        <v>49</v>
      </c>
      <c r="W15" s="25">
        <v>0</v>
      </c>
      <c r="Y15" s="25">
        <v>0</v>
      </c>
      <c r="AA15" s="25">
        <v>0</v>
      </c>
      <c r="AC15" s="25">
        <v>4226024.78</v>
      </c>
      <c r="AE15" s="25">
        <v>0</v>
      </c>
      <c r="AG15" s="25">
        <f>SUM(W15:AF15)</f>
        <v>4226024.78</v>
      </c>
    </row>
    <row r="16" spans="1:33" ht="14.25" customHeight="1">
      <c r="A16" s="6" t="s">
        <v>15</v>
      </c>
      <c r="B16" s="7"/>
      <c r="C16" s="7"/>
      <c r="D16" s="7"/>
      <c r="E16" s="7"/>
      <c r="F16" s="28">
        <v>29803778</v>
      </c>
      <c r="G16" s="7"/>
      <c r="H16" s="28">
        <v>220167.55</v>
      </c>
      <c r="I16" s="7"/>
      <c r="J16" s="28">
        <v>1501970</v>
      </c>
      <c r="K16" s="7"/>
      <c r="L16" s="28">
        <v>65000</v>
      </c>
      <c r="M16" s="7"/>
      <c r="N16" s="28"/>
      <c r="O16" s="7"/>
      <c r="P16" s="24">
        <f>SUM(F16:O16)</f>
        <v>31590915.55</v>
      </c>
      <c r="S16" s="4" t="s">
        <v>15</v>
      </c>
      <c r="W16" s="25">
        <v>25054594.55</v>
      </c>
      <c r="Y16" s="25">
        <v>419824.83</v>
      </c>
      <c r="AA16" s="25">
        <v>2352802.38</v>
      </c>
      <c r="AC16" s="25">
        <v>63500</v>
      </c>
      <c r="AE16" s="25">
        <v>0</v>
      </c>
      <c r="AG16" s="25">
        <f>SUM(W16:AF16)</f>
        <v>27890721.759999998</v>
      </c>
    </row>
    <row r="17" spans="1:33" ht="14.25" customHeight="1">
      <c r="A17" s="6" t="s">
        <v>16</v>
      </c>
      <c r="B17" s="7"/>
      <c r="C17" s="7"/>
      <c r="D17" s="7"/>
      <c r="E17" s="7"/>
      <c r="F17" s="28">
        <v>8657665.52</v>
      </c>
      <c r="G17" s="7"/>
      <c r="H17" s="28">
        <v>0</v>
      </c>
      <c r="I17" s="7"/>
      <c r="J17" s="28">
        <v>2516754.6</v>
      </c>
      <c r="K17" s="7"/>
      <c r="L17" s="28">
        <v>852496.63</v>
      </c>
      <c r="M17" s="7"/>
      <c r="N17" s="28"/>
      <c r="O17" s="7"/>
      <c r="P17" s="24">
        <f>SUM(F17:O17)</f>
        <v>12026916.75</v>
      </c>
      <c r="S17" s="4" t="s">
        <v>16</v>
      </c>
      <c r="W17" s="25">
        <v>7083105</v>
      </c>
      <c r="Y17" s="25">
        <v>0</v>
      </c>
      <c r="AA17" s="25">
        <v>1797982</v>
      </c>
      <c r="AC17" s="25">
        <v>674000</v>
      </c>
      <c r="AE17" s="25">
        <v>0</v>
      </c>
      <c r="AG17" s="25">
        <f>SUM(W17:AF17)</f>
        <v>9555087</v>
      </c>
    </row>
    <row r="18" spans="1:33" ht="14.25" customHeight="1">
      <c r="A18" s="6" t="s">
        <v>79</v>
      </c>
      <c r="B18" s="7"/>
      <c r="C18" s="7"/>
      <c r="D18" s="7"/>
      <c r="E18" s="7"/>
      <c r="F18" s="28">
        <v>16000</v>
      </c>
      <c r="G18" s="7"/>
      <c r="H18" s="28">
        <v>0</v>
      </c>
      <c r="I18" s="7"/>
      <c r="J18" s="28">
        <v>506525.05</v>
      </c>
      <c r="K18" s="7"/>
      <c r="L18" s="28">
        <v>0</v>
      </c>
      <c r="M18" s="7"/>
      <c r="N18" s="28"/>
      <c r="O18" s="7"/>
      <c r="P18" s="24">
        <f>SUM(F18:L18)</f>
        <v>522525.05</v>
      </c>
      <c r="W18" s="25"/>
      <c r="Y18" s="25"/>
      <c r="AA18" s="25"/>
      <c r="AC18" s="25"/>
      <c r="AE18" s="25"/>
      <c r="AG18" s="25"/>
    </row>
    <row r="19" spans="1:33" ht="14.25" customHeight="1">
      <c r="A19" s="26" t="s">
        <v>17</v>
      </c>
      <c r="B19" s="27"/>
      <c r="C19" s="27"/>
      <c r="D19" s="7"/>
      <c r="E19" s="7"/>
      <c r="F19" s="28">
        <f>SUM(F14:F18)</f>
        <v>38666725.519999996</v>
      </c>
      <c r="G19" s="29"/>
      <c r="H19" s="28">
        <f>SUM(H14:H18)</f>
        <v>220167.55</v>
      </c>
      <c r="I19" s="29"/>
      <c r="J19" s="28">
        <f>SUM(J14:J18)</f>
        <v>4525249.65</v>
      </c>
      <c r="K19" s="29"/>
      <c r="L19" s="28">
        <f>SUM(L14:L18)</f>
        <v>7366651.87</v>
      </c>
      <c r="M19" s="28"/>
      <c r="N19" s="28"/>
      <c r="O19" s="7"/>
      <c r="P19" s="24">
        <f>SUM(F19:O19)</f>
        <v>50778794.58999999</v>
      </c>
      <c r="R19" s="30" t="s">
        <v>17</v>
      </c>
      <c r="S19" s="30"/>
      <c r="T19" s="30"/>
      <c r="W19" s="25">
        <f>SUM(W16:W17)</f>
        <v>32137699.55</v>
      </c>
      <c r="X19" s="31"/>
      <c r="Y19" s="25">
        <f>SUM(Y15:Y17)</f>
        <v>419824.83</v>
      </c>
      <c r="Z19" s="31"/>
      <c r="AA19" s="25">
        <f>SUM(AA15:AA17)</f>
        <v>4150784.38</v>
      </c>
      <c r="AB19" s="31"/>
      <c r="AC19" s="25">
        <f>SUM(AC14:AC17)</f>
        <v>4979085.78</v>
      </c>
      <c r="AD19" s="25"/>
      <c r="AE19" s="25">
        <v>0</v>
      </c>
      <c r="AG19" s="25">
        <f>SUM(W19:AF19)</f>
        <v>41687394.54</v>
      </c>
    </row>
    <row r="20" spans="1:33" ht="14.25" customHeight="1">
      <c r="A20" s="6"/>
      <c r="B20" s="7"/>
      <c r="C20" s="7"/>
      <c r="D20" s="7"/>
      <c r="E20" s="7"/>
      <c r="F20" s="28"/>
      <c r="G20" s="7"/>
      <c r="H20" s="28"/>
      <c r="I20" s="7"/>
      <c r="J20" s="28"/>
      <c r="K20" s="7"/>
      <c r="L20" s="28"/>
      <c r="M20" s="7"/>
      <c r="N20" s="28"/>
      <c r="O20" s="7"/>
      <c r="P20" s="24"/>
      <c r="W20" s="25"/>
      <c r="Y20" s="25"/>
      <c r="AA20" s="25"/>
      <c r="AC20" s="25"/>
      <c r="AE20" s="25"/>
      <c r="AG20" s="25"/>
    </row>
    <row r="21" spans="1:33" ht="14.25" customHeight="1">
      <c r="A21" s="6" t="s">
        <v>18</v>
      </c>
      <c r="B21" s="7"/>
      <c r="C21" s="7"/>
      <c r="D21" s="7"/>
      <c r="E21" s="7"/>
      <c r="F21" s="28">
        <v>0</v>
      </c>
      <c r="G21" s="7"/>
      <c r="H21" s="28">
        <v>108746</v>
      </c>
      <c r="I21" s="7"/>
      <c r="J21" s="28">
        <v>0</v>
      </c>
      <c r="K21" s="7"/>
      <c r="L21" s="28">
        <v>0</v>
      </c>
      <c r="M21" s="7"/>
      <c r="N21" s="28"/>
      <c r="O21" s="7"/>
      <c r="P21" s="24">
        <f>SUM(F21:O21)</f>
        <v>108746</v>
      </c>
      <c r="R21" s="4" t="s">
        <v>18</v>
      </c>
      <c r="W21" s="25"/>
      <c r="Y21" s="25"/>
      <c r="AA21" s="25"/>
      <c r="AC21" s="25"/>
      <c r="AE21" s="25">
        <v>96224</v>
      </c>
      <c r="AG21" s="25">
        <f>SUM(W21:AF21)</f>
        <v>96224</v>
      </c>
    </row>
    <row r="22" spans="1:33" ht="14.25" customHeight="1">
      <c r="A22" s="6" t="s">
        <v>80</v>
      </c>
      <c r="B22" s="7"/>
      <c r="C22" s="32"/>
      <c r="D22" s="7"/>
      <c r="E22" s="7"/>
      <c r="F22" s="28">
        <v>5551565.99</v>
      </c>
      <c r="G22" s="7"/>
      <c r="H22" s="28">
        <v>59334.31</v>
      </c>
      <c r="I22" s="7"/>
      <c r="J22" s="28">
        <v>1930874.03</v>
      </c>
      <c r="K22" s="7"/>
      <c r="L22" s="28">
        <v>577793.52</v>
      </c>
      <c r="M22" s="7"/>
      <c r="N22" s="28"/>
      <c r="O22" s="7"/>
      <c r="P22" s="24">
        <f>SUM(F22:N22)</f>
        <v>8119567.85</v>
      </c>
      <c r="R22" s="4" t="s">
        <v>53</v>
      </c>
      <c r="T22" s="33" t="s">
        <v>50</v>
      </c>
      <c r="W22" s="25">
        <v>3541825.97</v>
      </c>
      <c r="Y22" s="25">
        <v>78454.93</v>
      </c>
      <c r="AA22" s="25">
        <v>8963740.42</v>
      </c>
      <c r="AC22" s="25">
        <v>715456.61</v>
      </c>
      <c r="AE22" s="25">
        <v>253956.35</v>
      </c>
      <c r="AG22" s="25">
        <f>SUM(W22:AE22)</f>
        <v>13553434.28</v>
      </c>
    </row>
    <row r="23" spans="1:33" ht="14.25" customHeight="1">
      <c r="A23" s="6"/>
      <c r="B23" s="7"/>
      <c r="C23" s="7"/>
      <c r="D23" s="7"/>
      <c r="E23" s="7"/>
      <c r="F23" s="28"/>
      <c r="G23" s="7"/>
      <c r="H23" s="28"/>
      <c r="I23" s="7"/>
      <c r="J23" s="28"/>
      <c r="K23" s="7"/>
      <c r="L23" s="28"/>
      <c r="M23" s="7"/>
      <c r="N23" s="28"/>
      <c r="O23" s="7"/>
      <c r="P23" s="24"/>
      <c r="W23" s="25"/>
      <c r="Y23" s="25"/>
      <c r="AA23" s="25"/>
      <c r="AC23" s="25"/>
      <c r="AE23" s="25"/>
      <c r="AG23" s="25"/>
    </row>
    <row r="24" spans="1:33" s="14" customFormat="1" ht="14.25" customHeight="1" thickBot="1">
      <c r="A24" s="34" t="s">
        <v>19</v>
      </c>
      <c r="B24" s="35"/>
      <c r="C24" s="35"/>
      <c r="F24" s="47">
        <f>SUM(F19:F23)</f>
        <v>44218291.51</v>
      </c>
      <c r="G24" s="35"/>
      <c r="H24" s="47">
        <f>SUM(H19:H23)</f>
        <v>388247.86</v>
      </c>
      <c r="I24" s="35"/>
      <c r="J24" s="47">
        <f>SUM(J19:J23)</f>
        <v>6456123.680000001</v>
      </c>
      <c r="K24" s="35"/>
      <c r="L24" s="47">
        <f>SUM(L19:L23)</f>
        <v>7944445.390000001</v>
      </c>
      <c r="M24" s="35"/>
      <c r="N24" s="47"/>
      <c r="O24" s="35"/>
      <c r="P24" s="48">
        <f>SUM(F24:O24)</f>
        <v>59007108.44</v>
      </c>
      <c r="R24" s="35" t="s">
        <v>19</v>
      </c>
      <c r="S24" s="35"/>
      <c r="T24" s="35"/>
      <c r="W24" s="36">
        <f>SUM(W19:W23)</f>
        <v>35679525.52</v>
      </c>
      <c r="Y24" s="36">
        <f>SUM(Y19:Y23)</f>
        <v>498279.76</v>
      </c>
      <c r="AA24" s="36">
        <f>SUM(AA19:AA23)</f>
        <v>13114524.8</v>
      </c>
      <c r="AC24" s="36">
        <f>SUM(AC19:AC23)</f>
        <v>5694542.390000001</v>
      </c>
      <c r="AE24" s="36">
        <f>SUM(AE14:AE22)</f>
        <v>350180.35</v>
      </c>
      <c r="AG24" s="36">
        <f>SUM(W24:AF24)</f>
        <v>55337052.82</v>
      </c>
    </row>
    <row r="25" spans="1:33" ht="14.25" customHeight="1" thickTop="1">
      <c r="A25" s="6"/>
      <c r="B25" s="7"/>
      <c r="C25" s="7"/>
      <c r="D25" s="7"/>
      <c r="E25" s="7"/>
      <c r="F25" s="28"/>
      <c r="G25" s="7"/>
      <c r="H25" s="28"/>
      <c r="I25" s="7"/>
      <c r="J25" s="28"/>
      <c r="K25" s="7"/>
      <c r="L25" s="28"/>
      <c r="M25" s="7"/>
      <c r="N25" s="28"/>
      <c r="O25" s="7"/>
      <c r="P25" s="24"/>
      <c r="W25" s="25"/>
      <c r="Y25" s="25"/>
      <c r="AA25" s="25"/>
      <c r="AC25" s="25"/>
      <c r="AE25" s="25"/>
      <c r="AG25" s="25"/>
    </row>
    <row r="26" spans="1:33" ht="14.25" customHeight="1">
      <c r="A26" s="26" t="s">
        <v>20</v>
      </c>
      <c r="B26" s="2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8"/>
      <c r="O26" s="7"/>
      <c r="P26" s="24"/>
      <c r="R26" s="30" t="s">
        <v>20</v>
      </c>
      <c r="S26" s="30"/>
      <c r="W26" s="25"/>
      <c r="Y26" s="25"/>
      <c r="AA26" s="25"/>
      <c r="AC26" s="25"/>
      <c r="AE26" s="25"/>
      <c r="AG26" s="25"/>
    </row>
    <row r="27" spans="1:33" ht="14.25" customHeight="1">
      <c r="A27" s="6" t="s">
        <v>21</v>
      </c>
      <c r="B27" s="7"/>
      <c r="C27" s="7"/>
      <c r="D27" s="7"/>
      <c r="E27" s="7"/>
      <c r="F27" s="28">
        <v>24752402.42</v>
      </c>
      <c r="G27" s="7"/>
      <c r="H27" s="28"/>
      <c r="I27" s="7"/>
      <c r="J27" s="28"/>
      <c r="K27" s="7"/>
      <c r="L27" s="28">
        <v>2760448.12</v>
      </c>
      <c r="M27" s="7"/>
      <c r="N27" s="28"/>
      <c r="O27" s="7"/>
      <c r="P27" s="24">
        <f aca="true" t="shared" si="0" ref="P27:P32">SUM(F27:O27)</f>
        <v>27512850.540000003</v>
      </c>
      <c r="R27" s="4">
        <v>5000</v>
      </c>
      <c r="S27" s="4" t="s">
        <v>21</v>
      </c>
      <c r="W27" s="25">
        <v>19540844.49</v>
      </c>
      <c r="Y27" s="25"/>
      <c r="AA27" s="25"/>
      <c r="AC27" s="25">
        <v>1330723.48</v>
      </c>
      <c r="AE27" s="25"/>
      <c r="AG27" s="25">
        <f aca="true" t="shared" si="1" ref="AG27:AG32">SUM(W27:AF27)</f>
        <v>20871567.97</v>
      </c>
    </row>
    <row r="28" spans="1:33" ht="14.25" customHeight="1">
      <c r="A28" s="6" t="s">
        <v>22</v>
      </c>
      <c r="B28" s="7"/>
      <c r="C28" s="7"/>
      <c r="D28" s="7"/>
      <c r="E28" s="7"/>
      <c r="F28" s="28">
        <v>1810716.5</v>
      </c>
      <c r="G28" s="7"/>
      <c r="H28" s="28"/>
      <c r="I28" s="7"/>
      <c r="J28" s="28"/>
      <c r="K28" s="7"/>
      <c r="L28" s="28">
        <v>966390.52</v>
      </c>
      <c r="M28" s="7"/>
      <c r="N28" s="28"/>
      <c r="O28" s="7"/>
      <c r="P28" s="24">
        <f t="shared" si="0"/>
        <v>2777107.02</v>
      </c>
      <c r="R28" s="4">
        <v>6100</v>
      </c>
      <c r="S28" s="4" t="s">
        <v>22</v>
      </c>
      <c r="W28" s="25">
        <v>1679679.19</v>
      </c>
      <c r="Y28" s="25"/>
      <c r="AA28" s="25"/>
      <c r="AC28" s="25">
        <v>722461.75</v>
      </c>
      <c r="AE28" s="25"/>
      <c r="AG28" s="25">
        <f t="shared" si="1"/>
        <v>2402140.94</v>
      </c>
    </row>
    <row r="29" spans="1:33" ht="14.25" customHeight="1">
      <c r="A29" s="6" t="s">
        <v>23</v>
      </c>
      <c r="B29" s="7"/>
      <c r="C29" s="7"/>
      <c r="D29" s="7"/>
      <c r="E29" s="7"/>
      <c r="F29" s="28">
        <v>556401.28</v>
      </c>
      <c r="G29" s="7"/>
      <c r="H29" s="28"/>
      <c r="I29" s="7"/>
      <c r="J29" s="28"/>
      <c r="K29" s="7"/>
      <c r="L29" s="28">
        <v>76279</v>
      </c>
      <c r="M29" s="7"/>
      <c r="N29" s="28"/>
      <c r="O29" s="7"/>
      <c r="P29" s="24">
        <f t="shared" si="0"/>
        <v>632680.28</v>
      </c>
      <c r="R29" s="4">
        <v>6200</v>
      </c>
      <c r="S29" s="4" t="s">
        <v>23</v>
      </c>
      <c r="W29" s="25">
        <v>580853.69</v>
      </c>
      <c r="Y29" s="25"/>
      <c r="AA29" s="25"/>
      <c r="AC29" s="25">
        <v>38569</v>
      </c>
      <c r="AE29" s="25"/>
      <c r="AG29" s="25">
        <f t="shared" si="1"/>
        <v>619422.69</v>
      </c>
    </row>
    <row r="30" spans="1:33" ht="14.25" customHeight="1">
      <c r="A30" s="6" t="s">
        <v>24</v>
      </c>
      <c r="B30" s="7"/>
      <c r="C30" s="7"/>
      <c r="D30" s="7"/>
      <c r="E30" s="7"/>
      <c r="F30" s="28">
        <v>121137.76</v>
      </c>
      <c r="G30" s="7"/>
      <c r="H30" s="28"/>
      <c r="I30" s="7"/>
      <c r="J30" s="28"/>
      <c r="K30" s="7"/>
      <c r="L30" s="28">
        <v>490927.07</v>
      </c>
      <c r="M30" s="7"/>
      <c r="N30" s="28"/>
      <c r="O30" s="7"/>
      <c r="P30" s="24">
        <f t="shared" si="0"/>
        <v>612064.83</v>
      </c>
      <c r="R30" s="4">
        <v>6300</v>
      </c>
      <c r="S30" s="4" t="s">
        <v>24</v>
      </c>
      <c r="W30" s="25">
        <v>711106.83</v>
      </c>
      <c r="Y30" s="25"/>
      <c r="AA30" s="25"/>
      <c r="AC30" s="25">
        <v>498284.65</v>
      </c>
      <c r="AE30" s="25"/>
      <c r="AG30" s="25">
        <f t="shared" si="1"/>
        <v>1209391.48</v>
      </c>
    </row>
    <row r="31" spans="1:33" ht="14.25" customHeight="1">
      <c r="A31" s="6" t="s">
        <v>66</v>
      </c>
      <c r="B31" s="7"/>
      <c r="C31" s="7"/>
      <c r="D31" s="7"/>
      <c r="E31" s="7"/>
      <c r="F31" s="28">
        <v>337080.54</v>
      </c>
      <c r="G31" s="7"/>
      <c r="H31" s="28"/>
      <c r="I31" s="7"/>
      <c r="J31" s="28"/>
      <c r="K31" s="7"/>
      <c r="L31" s="28">
        <v>257297.46</v>
      </c>
      <c r="M31" s="7"/>
      <c r="N31" s="28"/>
      <c r="O31" s="7"/>
      <c r="P31" s="24">
        <f t="shared" si="0"/>
        <v>594378</v>
      </c>
      <c r="R31" s="4">
        <v>6400</v>
      </c>
      <c r="S31" s="4" t="s">
        <v>25</v>
      </c>
      <c r="W31" s="25">
        <v>562700.59</v>
      </c>
      <c r="Y31" s="25"/>
      <c r="AA31" s="25"/>
      <c r="AC31" s="25">
        <v>94730.32</v>
      </c>
      <c r="AE31" s="25"/>
      <c r="AG31" s="25">
        <f t="shared" si="1"/>
        <v>657430.9099999999</v>
      </c>
    </row>
    <row r="32" spans="1:33" ht="14.25" customHeight="1">
      <c r="A32" s="6" t="s">
        <v>26</v>
      </c>
      <c r="B32" s="7"/>
      <c r="C32" s="7"/>
      <c r="D32" s="7"/>
      <c r="E32" s="7"/>
      <c r="F32" s="28">
        <v>410594</v>
      </c>
      <c r="G32" s="7"/>
      <c r="H32" s="28"/>
      <c r="I32" s="7"/>
      <c r="J32" s="28"/>
      <c r="K32" s="7"/>
      <c r="L32" s="28">
        <v>0</v>
      </c>
      <c r="M32" s="7"/>
      <c r="N32" s="28"/>
      <c r="O32" s="7"/>
      <c r="P32" s="24">
        <f t="shared" si="0"/>
        <v>410594</v>
      </c>
      <c r="R32" s="4">
        <v>7100</v>
      </c>
      <c r="S32" s="4" t="s">
        <v>26</v>
      </c>
      <c r="W32" s="25">
        <v>287118</v>
      </c>
      <c r="Y32" s="25"/>
      <c r="AA32" s="25"/>
      <c r="AC32" s="25">
        <v>0</v>
      </c>
      <c r="AE32" s="25"/>
      <c r="AG32" s="25">
        <f t="shared" si="1"/>
        <v>287118</v>
      </c>
    </row>
    <row r="33" spans="1:33" ht="14.25" customHeight="1">
      <c r="A33" s="6" t="s">
        <v>27</v>
      </c>
      <c r="B33" s="7"/>
      <c r="C33" s="7"/>
      <c r="D33" s="7"/>
      <c r="E33" s="7"/>
      <c r="F33" s="28">
        <v>2774369.24</v>
      </c>
      <c r="G33" s="7"/>
      <c r="H33" s="28"/>
      <c r="I33" s="7"/>
      <c r="J33" s="28"/>
      <c r="K33" s="7"/>
      <c r="L33" s="28">
        <v>188827.75</v>
      </c>
      <c r="M33" s="7"/>
      <c r="N33" s="28"/>
      <c r="O33" s="7"/>
      <c r="P33" s="24">
        <f>SUM(F33:O33)</f>
        <v>2963196.99</v>
      </c>
      <c r="R33" s="4">
        <v>7200</v>
      </c>
      <c r="S33" s="4" t="s">
        <v>27</v>
      </c>
      <c r="W33" s="25">
        <v>929499.43</v>
      </c>
      <c r="Y33" s="25"/>
      <c r="AA33" s="25"/>
      <c r="AC33" s="25">
        <v>64985.76</v>
      </c>
      <c r="AE33" s="25"/>
      <c r="AG33" s="25">
        <f>SUM(W33:AF33)</f>
        <v>994485.1900000001</v>
      </c>
    </row>
    <row r="34" spans="1:33" ht="14.25" customHeight="1">
      <c r="A34" s="6" t="s">
        <v>28</v>
      </c>
      <c r="B34" s="7"/>
      <c r="C34" s="7"/>
      <c r="D34" s="7"/>
      <c r="E34" s="7"/>
      <c r="F34" s="28">
        <v>2815760.37</v>
      </c>
      <c r="G34" s="7"/>
      <c r="H34" s="28"/>
      <c r="I34" s="7"/>
      <c r="J34" s="28"/>
      <c r="K34" s="7"/>
      <c r="L34" s="28">
        <v>0</v>
      </c>
      <c r="M34" s="7"/>
      <c r="N34" s="28"/>
      <c r="O34" s="7"/>
      <c r="P34" s="24">
        <f aca="true" t="shared" si="2" ref="P34:P43">SUM(F34:O34)</f>
        <v>2815760.37</v>
      </c>
      <c r="R34" s="4">
        <v>7300</v>
      </c>
      <c r="S34" s="4" t="s">
        <v>28</v>
      </c>
      <c r="W34" s="25">
        <v>2447459.74</v>
      </c>
      <c r="Y34" s="25"/>
      <c r="AA34" s="25"/>
      <c r="AC34" s="25">
        <v>0</v>
      </c>
      <c r="AE34" s="25"/>
      <c r="AG34" s="25">
        <f aca="true" t="shared" si="3" ref="AG34:AG43">SUM(W34:AF34)</f>
        <v>2447459.74</v>
      </c>
    </row>
    <row r="35" spans="1:33" ht="14.25" customHeight="1">
      <c r="A35" s="6" t="s">
        <v>44</v>
      </c>
      <c r="B35" s="7"/>
      <c r="C35" s="7"/>
      <c r="D35" s="7"/>
      <c r="E35" s="7"/>
      <c r="F35" s="28">
        <v>41279.05</v>
      </c>
      <c r="G35" s="7"/>
      <c r="H35" s="28"/>
      <c r="I35" s="7"/>
      <c r="J35" s="28">
        <v>6411123.68</v>
      </c>
      <c r="K35" s="7"/>
      <c r="L35" s="28">
        <v>0</v>
      </c>
      <c r="M35" s="7"/>
      <c r="N35" s="28"/>
      <c r="O35" s="7"/>
      <c r="P35" s="24">
        <f t="shared" si="2"/>
        <v>6452402.7299999995</v>
      </c>
      <c r="R35" s="4">
        <v>7400</v>
      </c>
      <c r="S35" s="4" t="s">
        <v>44</v>
      </c>
      <c r="W35" s="25">
        <v>6000</v>
      </c>
      <c r="Y35" s="25"/>
      <c r="AA35" s="25">
        <v>11278118.36</v>
      </c>
      <c r="AC35" s="25">
        <v>0</v>
      </c>
      <c r="AE35" s="25"/>
      <c r="AG35" s="25">
        <f t="shared" si="3"/>
        <v>11284118.36</v>
      </c>
    </row>
    <row r="36" spans="1:33" ht="14.25" customHeight="1">
      <c r="A36" s="6" t="s">
        <v>29</v>
      </c>
      <c r="B36" s="7"/>
      <c r="C36" s="7"/>
      <c r="D36" s="7"/>
      <c r="E36" s="7"/>
      <c r="F36" s="28">
        <v>360782</v>
      </c>
      <c r="G36" s="7"/>
      <c r="H36" s="28"/>
      <c r="I36" s="7"/>
      <c r="J36" s="28"/>
      <c r="K36" s="7"/>
      <c r="L36" s="28">
        <v>0</v>
      </c>
      <c r="M36" s="7"/>
      <c r="N36" s="28"/>
      <c r="O36" s="7"/>
      <c r="P36" s="24">
        <f t="shared" si="2"/>
        <v>360782</v>
      </c>
      <c r="R36" s="4">
        <v>7500</v>
      </c>
      <c r="S36" s="4" t="s">
        <v>29</v>
      </c>
      <c r="W36" s="25">
        <v>280529</v>
      </c>
      <c r="Y36" s="25"/>
      <c r="AA36" s="25"/>
      <c r="AC36" s="25">
        <v>0</v>
      </c>
      <c r="AE36" s="25"/>
      <c r="AG36" s="25">
        <f t="shared" si="3"/>
        <v>280529</v>
      </c>
    </row>
    <row r="37" spans="1:33" ht="14.25" customHeight="1">
      <c r="A37" s="6" t="s">
        <v>30</v>
      </c>
      <c r="B37" s="7"/>
      <c r="C37" s="7"/>
      <c r="D37" s="7"/>
      <c r="E37" s="7"/>
      <c r="F37" s="28">
        <v>0</v>
      </c>
      <c r="G37" s="7"/>
      <c r="H37" s="28"/>
      <c r="I37" s="7"/>
      <c r="J37" s="28"/>
      <c r="K37" s="7"/>
      <c r="L37" s="28">
        <v>2776358.42</v>
      </c>
      <c r="M37" s="7"/>
      <c r="N37" s="28"/>
      <c r="O37" s="7"/>
      <c r="P37" s="24">
        <f t="shared" si="2"/>
        <v>2776358.42</v>
      </c>
      <c r="R37" s="4">
        <v>7600</v>
      </c>
      <c r="S37" s="4" t="s">
        <v>30</v>
      </c>
      <c r="W37" s="25">
        <v>0</v>
      </c>
      <c r="Y37" s="25"/>
      <c r="AA37" s="25"/>
      <c r="AC37" s="25">
        <v>2523985</v>
      </c>
      <c r="AE37" s="25"/>
      <c r="AG37" s="25">
        <f t="shared" si="3"/>
        <v>2523985</v>
      </c>
    </row>
    <row r="38" spans="1:33" ht="14.25" customHeight="1">
      <c r="A38" s="6" t="s">
        <v>31</v>
      </c>
      <c r="B38" s="7"/>
      <c r="C38" s="7"/>
      <c r="D38" s="7"/>
      <c r="E38" s="7"/>
      <c r="F38" s="28">
        <v>895823.5</v>
      </c>
      <c r="G38" s="7"/>
      <c r="H38" s="28"/>
      <c r="I38" s="7"/>
      <c r="J38" s="28"/>
      <c r="K38" s="7"/>
      <c r="L38" s="28">
        <v>0</v>
      </c>
      <c r="M38" s="7"/>
      <c r="N38" s="28"/>
      <c r="O38" s="7"/>
      <c r="P38" s="24">
        <f t="shared" si="2"/>
        <v>895823.5</v>
      </c>
      <c r="R38" s="4">
        <v>7700</v>
      </c>
      <c r="S38" s="4" t="s">
        <v>31</v>
      </c>
      <c r="W38" s="25">
        <v>723829.52</v>
      </c>
      <c r="Y38" s="25"/>
      <c r="AA38" s="25"/>
      <c r="AC38" s="25">
        <v>13050</v>
      </c>
      <c r="AE38" s="25"/>
      <c r="AG38" s="25">
        <f t="shared" si="3"/>
        <v>736879.52</v>
      </c>
    </row>
    <row r="39" spans="1:33" ht="14.25" customHeight="1">
      <c r="A39" s="6" t="s">
        <v>32</v>
      </c>
      <c r="B39" s="7"/>
      <c r="C39" s="7"/>
      <c r="D39" s="7"/>
      <c r="E39" s="7"/>
      <c r="F39" s="28">
        <v>2112338</v>
      </c>
      <c r="G39" s="7"/>
      <c r="H39" s="28"/>
      <c r="I39" s="7"/>
      <c r="J39" s="28"/>
      <c r="K39" s="7"/>
      <c r="L39" s="28">
        <v>4000</v>
      </c>
      <c r="M39" s="7"/>
      <c r="N39" s="28"/>
      <c r="O39" s="7"/>
      <c r="P39" s="24">
        <f t="shared" si="2"/>
        <v>2116338</v>
      </c>
      <c r="R39" s="4">
        <v>7800</v>
      </c>
      <c r="S39" s="4" t="s">
        <v>32</v>
      </c>
      <c r="W39" s="25">
        <v>1703537.84</v>
      </c>
      <c r="Y39" s="25"/>
      <c r="AA39" s="25"/>
      <c r="AC39" s="25">
        <v>68749.82</v>
      </c>
      <c r="AE39" s="25"/>
      <c r="AG39" s="25">
        <f t="shared" si="3"/>
        <v>1772287.6600000001</v>
      </c>
    </row>
    <row r="40" spans="1:33" ht="14.25" customHeight="1">
      <c r="A40" s="6" t="s">
        <v>33</v>
      </c>
      <c r="B40" s="7"/>
      <c r="C40" s="7"/>
      <c r="D40" s="7"/>
      <c r="E40" s="7"/>
      <c r="F40" s="28">
        <v>3362341.94</v>
      </c>
      <c r="G40" s="7"/>
      <c r="H40" s="28"/>
      <c r="I40" s="7"/>
      <c r="J40" s="28"/>
      <c r="K40" s="7"/>
      <c r="L40" s="28">
        <v>2000</v>
      </c>
      <c r="M40" s="7"/>
      <c r="N40" s="28"/>
      <c r="O40" s="7"/>
      <c r="P40" s="24">
        <f t="shared" si="2"/>
        <v>3364341.94</v>
      </c>
      <c r="R40" s="4">
        <v>7900</v>
      </c>
      <c r="S40" s="4" t="s">
        <v>33</v>
      </c>
      <c r="W40" s="25">
        <v>3105187.74</v>
      </c>
      <c r="Y40" s="25"/>
      <c r="AA40" s="25"/>
      <c r="AC40" s="25">
        <v>6031</v>
      </c>
      <c r="AE40" s="25"/>
      <c r="AG40" s="25">
        <f t="shared" si="3"/>
        <v>3111218.74</v>
      </c>
    </row>
    <row r="41" spans="1:33" ht="14.25" customHeight="1">
      <c r="A41" s="6" t="s">
        <v>34</v>
      </c>
      <c r="B41" s="7"/>
      <c r="C41" s="7"/>
      <c r="D41" s="7"/>
      <c r="E41" s="7"/>
      <c r="F41" s="28">
        <v>1130908.21</v>
      </c>
      <c r="G41" s="7"/>
      <c r="H41" s="28"/>
      <c r="I41" s="7"/>
      <c r="J41" s="28"/>
      <c r="K41" s="7"/>
      <c r="L41" s="28">
        <v>0</v>
      </c>
      <c r="M41" s="7"/>
      <c r="N41" s="28"/>
      <c r="O41" s="7"/>
      <c r="P41" s="24">
        <f t="shared" si="2"/>
        <v>1130908.21</v>
      </c>
      <c r="R41" s="4">
        <v>8100</v>
      </c>
      <c r="S41" s="4" t="s">
        <v>34</v>
      </c>
      <c r="W41" s="25">
        <v>961102.4</v>
      </c>
      <c r="Y41" s="25"/>
      <c r="AA41" s="25"/>
      <c r="AC41" s="25">
        <v>0</v>
      </c>
      <c r="AE41" s="25"/>
      <c r="AG41" s="25">
        <f t="shared" si="3"/>
        <v>961102.4</v>
      </c>
    </row>
    <row r="42" spans="1:33" ht="14.25" customHeight="1">
      <c r="A42" s="6" t="s">
        <v>35</v>
      </c>
      <c r="B42" s="7"/>
      <c r="C42" s="7"/>
      <c r="D42" s="7"/>
      <c r="E42" s="7"/>
      <c r="F42" s="28">
        <v>197500</v>
      </c>
      <c r="G42" s="7"/>
      <c r="H42" s="28"/>
      <c r="I42" s="7"/>
      <c r="J42" s="28"/>
      <c r="K42" s="7"/>
      <c r="L42" s="28">
        <v>0</v>
      </c>
      <c r="M42" s="7"/>
      <c r="N42" s="28"/>
      <c r="O42" s="7"/>
      <c r="P42" s="24">
        <f t="shared" si="2"/>
        <v>197500</v>
      </c>
      <c r="R42" s="4">
        <v>9100</v>
      </c>
      <c r="S42" s="4" t="s">
        <v>35</v>
      </c>
      <c r="W42" s="25">
        <v>15750</v>
      </c>
      <c r="Y42" s="25"/>
      <c r="AA42" s="25"/>
      <c r="AC42" s="25">
        <v>0</v>
      </c>
      <c r="AE42" s="25"/>
      <c r="AG42" s="25">
        <f t="shared" si="3"/>
        <v>15750</v>
      </c>
    </row>
    <row r="43" spans="1:33" ht="14.25" customHeight="1">
      <c r="A43" s="6" t="s">
        <v>5</v>
      </c>
      <c r="B43" s="7"/>
      <c r="C43" s="7"/>
      <c r="D43" s="7"/>
      <c r="E43" s="7"/>
      <c r="F43" s="28">
        <v>0</v>
      </c>
      <c r="G43" s="7"/>
      <c r="H43" s="28">
        <v>332414.75</v>
      </c>
      <c r="I43" s="7"/>
      <c r="J43" s="28"/>
      <c r="K43" s="7"/>
      <c r="L43" s="28">
        <v>0</v>
      </c>
      <c r="M43" s="7"/>
      <c r="N43" s="28"/>
      <c r="O43" s="7"/>
      <c r="P43" s="24">
        <f t="shared" si="2"/>
        <v>332414.75</v>
      </c>
      <c r="R43" s="4">
        <v>9200</v>
      </c>
      <c r="S43" s="4" t="s">
        <v>5</v>
      </c>
      <c r="W43" s="25">
        <v>0</v>
      </c>
      <c r="Y43" s="25">
        <v>437186.01</v>
      </c>
      <c r="AA43" s="25"/>
      <c r="AC43" s="25">
        <v>0</v>
      </c>
      <c r="AE43" s="25"/>
      <c r="AG43" s="25">
        <f t="shared" si="3"/>
        <v>437186.01</v>
      </c>
    </row>
    <row r="44" spans="1:33" ht="14.25" customHeight="1">
      <c r="A44" s="6"/>
      <c r="B44" s="7"/>
      <c r="C44" s="7"/>
      <c r="D44" s="7"/>
      <c r="E44" s="7"/>
      <c r="F44" s="28"/>
      <c r="G44" s="7"/>
      <c r="H44" s="28"/>
      <c r="I44" s="7"/>
      <c r="J44" s="28"/>
      <c r="K44" s="7"/>
      <c r="L44" s="28"/>
      <c r="M44" s="7"/>
      <c r="N44" s="28"/>
      <c r="O44" s="7"/>
      <c r="P44" s="24"/>
      <c r="W44" s="25"/>
      <c r="Y44" s="25"/>
      <c r="AA44" s="25"/>
      <c r="AC44" s="25"/>
      <c r="AE44" s="25"/>
      <c r="AG44" s="25"/>
    </row>
    <row r="45" spans="1:33" s="40" customFormat="1" ht="14.25" customHeight="1" thickBot="1">
      <c r="A45" s="38" t="s">
        <v>37</v>
      </c>
      <c r="B45" s="39"/>
      <c r="C45" s="39"/>
      <c r="F45" s="45">
        <f>SUM(F27:F44)</f>
        <v>41679434.809999995</v>
      </c>
      <c r="G45" s="39"/>
      <c r="H45" s="45">
        <f>SUM(H27:H44)</f>
        <v>332414.75</v>
      </c>
      <c r="I45" s="39"/>
      <c r="J45" s="45">
        <f>SUM(J35:J44)</f>
        <v>6411123.68</v>
      </c>
      <c r="K45" s="39"/>
      <c r="L45" s="45">
        <f>SUM(L27:L44)</f>
        <v>7522528.34</v>
      </c>
      <c r="M45" s="39"/>
      <c r="N45" s="45"/>
      <c r="O45" s="39"/>
      <c r="P45" s="46">
        <f>SUM(F45:O45)</f>
        <v>55945501.58</v>
      </c>
      <c r="R45" s="39" t="s">
        <v>37</v>
      </c>
      <c r="S45" s="39"/>
      <c r="T45" s="39"/>
      <c r="W45" s="41">
        <f>SUM(W27:W44)</f>
        <v>33535198.46</v>
      </c>
      <c r="Y45" s="41">
        <f>SUM(Y27:Y44)</f>
        <v>437186.01</v>
      </c>
      <c r="AA45" s="41">
        <f>SUM(AA35:AA44)</f>
        <v>11278118.36</v>
      </c>
      <c r="AC45" s="41">
        <f>SUM(AC27:AC44)</f>
        <v>5361570.779999999</v>
      </c>
      <c r="AE45" s="41">
        <v>0</v>
      </c>
      <c r="AG45" s="41">
        <f>SUM(W45:AF45)</f>
        <v>50612073.61</v>
      </c>
    </row>
    <row r="46" spans="1:33" ht="14.25" customHeight="1">
      <c r="A46" s="6"/>
      <c r="B46" s="7"/>
      <c r="C46" s="7"/>
      <c r="D46" s="7"/>
      <c r="E46" s="7"/>
      <c r="F46" s="28"/>
      <c r="G46" s="7"/>
      <c r="H46" s="28"/>
      <c r="I46" s="7"/>
      <c r="J46" s="28"/>
      <c r="K46" s="7"/>
      <c r="L46" s="28"/>
      <c r="M46" s="7"/>
      <c r="N46" s="28"/>
      <c r="O46" s="7"/>
      <c r="P46" s="24"/>
      <c r="W46" s="25"/>
      <c r="Y46" s="25"/>
      <c r="AA46" s="25"/>
      <c r="AC46" s="25"/>
      <c r="AE46" s="25"/>
      <c r="AG46" s="25"/>
    </row>
    <row r="47" spans="1:33" ht="14.25" customHeight="1">
      <c r="A47" s="6" t="s">
        <v>38</v>
      </c>
      <c r="B47" s="7"/>
      <c r="C47" s="7"/>
      <c r="D47" s="7"/>
      <c r="E47" s="7"/>
      <c r="F47" s="28">
        <v>63746</v>
      </c>
      <c r="G47" s="7"/>
      <c r="H47" s="28">
        <v>0</v>
      </c>
      <c r="I47" s="7"/>
      <c r="J47" s="28">
        <v>45000</v>
      </c>
      <c r="K47" s="7"/>
      <c r="L47" s="28">
        <v>0</v>
      </c>
      <c r="M47" s="7"/>
      <c r="N47" s="28"/>
      <c r="O47" s="7"/>
      <c r="P47" s="24">
        <f>SUM(F47:O47)</f>
        <v>108746</v>
      </c>
      <c r="S47" s="4" t="s">
        <v>38</v>
      </c>
      <c r="W47" s="25">
        <v>96224</v>
      </c>
      <c r="Y47" s="25"/>
      <c r="AA47" s="25"/>
      <c r="AC47" s="25"/>
      <c r="AE47" s="25"/>
      <c r="AG47" s="25">
        <f>SUM(W47:AF47)</f>
        <v>96224</v>
      </c>
    </row>
    <row r="48" spans="1:33" s="7" customFormat="1" ht="14.25" customHeight="1">
      <c r="A48" s="6" t="s">
        <v>81</v>
      </c>
      <c r="F48" s="28">
        <v>2475110.7</v>
      </c>
      <c r="H48" s="28">
        <v>55833.11</v>
      </c>
      <c r="J48" s="28">
        <v>0</v>
      </c>
      <c r="L48" s="28">
        <v>421917.05</v>
      </c>
      <c r="N48" s="28"/>
      <c r="P48" s="24">
        <f>SUM(F48:N48)</f>
        <v>2952860.86</v>
      </c>
      <c r="S48" s="7" t="s">
        <v>51</v>
      </c>
      <c r="W48" s="28">
        <v>1889734.88</v>
      </c>
      <c r="Y48" s="28">
        <v>61093.75</v>
      </c>
      <c r="AA48" s="28">
        <v>0</v>
      </c>
      <c r="AC48" s="28">
        <v>279240.61</v>
      </c>
      <c r="AE48" s="28">
        <v>350180.35</v>
      </c>
      <c r="AG48" s="28">
        <f>SUM(W48:AE48)</f>
        <v>2580249.59</v>
      </c>
    </row>
    <row r="49" spans="1:33" ht="14.25" customHeight="1">
      <c r="A49" s="26" t="s">
        <v>57</v>
      </c>
      <c r="B49" s="27"/>
      <c r="C49" s="27"/>
      <c r="D49" s="7"/>
      <c r="E49" s="7"/>
      <c r="F49" s="28"/>
      <c r="G49" s="7"/>
      <c r="H49" s="28"/>
      <c r="I49" s="7"/>
      <c r="J49" s="28"/>
      <c r="K49" s="7"/>
      <c r="L49" s="28"/>
      <c r="M49" s="7"/>
      <c r="N49" s="28"/>
      <c r="O49" s="7"/>
      <c r="P49" s="24"/>
      <c r="R49" s="30" t="s">
        <v>57</v>
      </c>
      <c r="S49" s="30"/>
      <c r="T49" s="30"/>
      <c r="W49" s="25"/>
      <c r="Y49" s="25"/>
      <c r="AA49" s="25"/>
      <c r="AC49" s="25"/>
      <c r="AE49" s="25"/>
      <c r="AG49" s="25"/>
    </row>
    <row r="50" spans="1:33" s="14" customFormat="1" ht="14.25" customHeight="1" thickBot="1">
      <c r="A50" s="34" t="s">
        <v>58</v>
      </c>
      <c r="B50" s="35"/>
      <c r="C50" s="35"/>
      <c r="F50" s="47">
        <f>SUM(F45:F49)</f>
        <v>44218291.51</v>
      </c>
      <c r="G50" s="35"/>
      <c r="H50" s="47">
        <f>SUM(H45:H49)</f>
        <v>388247.86</v>
      </c>
      <c r="I50" s="35"/>
      <c r="J50" s="47">
        <f>SUM(J45:J49)</f>
        <v>6456123.68</v>
      </c>
      <c r="K50" s="35"/>
      <c r="L50" s="47">
        <f>SUM(L45:L49)</f>
        <v>7944445.39</v>
      </c>
      <c r="M50" s="35"/>
      <c r="N50" s="47"/>
      <c r="O50" s="35"/>
      <c r="P50" s="48">
        <f>SUM(F50:N50)</f>
        <v>59007108.44</v>
      </c>
      <c r="R50" s="35" t="s">
        <v>58</v>
      </c>
      <c r="S50" s="35"/>
      <c r="T50" s="35"/>
      <c r="W50" s="36">
        <f>SUM(W45:W49)</f>
        <v>35521157.34</v>
      </c>
      <c r="Y50" s="36">
        <f>SUM(Y45:Y49)</f>
        <v>498279.76</v>
      </c>
      <c r="AA50" s="36">
        <f>SUM(AA45:AA49)</f>
        <v>11278118.36</v>
      </c>
      <c r="AC50" s="36">
        <f>SUM(AC45:AC49)</f>
        <v>5640811.39</v>
      </c>
      <c r="AE50" s="36">
        <f>SUM(AE45:AE49)</f>
        <v>350180.35</v>
      </c>
      <c r="AG50" s="36">
        <f>SUM(W50:AE50)</f>
        <v>53288547.2</v>
      </c>
    </row>
    <row r="51" spans="1:16" ht="14.25" customHeight="1" thickTop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9"/>
    </row>
    <row r="52" spans="1:16" s="7" customFormat="1" ht="14.25" customHeight="1">
      <c r="A52" s="42" t="s">
        <v>61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4"/>
    </row>
    <row r="54" spans="1:16" ht="81" customHeight="1">
      <c r="A54" s="61" t="s">
        <v>82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</row>
  </sheetData>
  <sheetProtection/>
  <mergeCells count="14">
    <mergeCell ref="A54:P54"/>
    <mergeCell ref="F5:N5"/>
    <mergeCell ref="W5:AE5"/>
    <mergeCell ref="F6:N6"/>
    <mergeCell ref="F7:N7"/>
    <mergeCell ref="W7:AE7"/>
    <mergeCell ref="F3:N3"/>
    <mergeCell ref="W3:AE3"/>
    <mergeCell ref="F4:N4"/>
    <mergeCell ref="W4:AE4"/>
    <mergeCell ref="F1:N1"/>
    <mergeCell ref="W1:AE1"/>
    <mergeCell ref="F2:N2"/>
    <mergeCell ref="W2:AE2"/>
  </mergeCells>
  <printOptions horizontalCentered="1"/>
  <pageMargins left="0.25" right="0.25" top="0.5" bottom="0.5" header="0.5" footer="0.5"/>
  <pageSetup fitToHeight="1" fitToWidth="1" horizontalDpi="300" verticalDpi="3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B22">
      <selection activeCell="L22" sqref="L22"/>
    </sheetView>
  </sheetViews>
  <sheetFormatPr defaultColWidth="9.140625" defaultRowHeight="12.75"/>
  <cols>
    <col min="4" max="4" width="15.28125" style="0" customWidth="1"/>
    <col min="6" max="6" width="15.00390625" style="0" customWidth="1"/>
    <col min="8" max="8" width="12.28125" style="0" customWidth="1"/>
    <col min="10" max="10" width="15.7109375" style="0" customWidth="1"/>
    <col min="12" max="12" width="14.421875" style="0" customWidth="1"/>
    <col min="14" max="14" width="18.140625" style="0" customWidth="1"/>
  </cols>
  <sheetData>
    <row r="1" spans="1:14" ht="15">
      <c r="A1" s="1" t="s">
        <v>0</v>
      </c>
      <c r="B1" s="2"/>
      <c r="C1" s="2"/>
      <c r="D1" s="2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2</v>
      </c>
      <c r="B3" s="7"/>
      <c r="C3" s="7"/>
      <c r="D3" s="10">
        <v>5.496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3</v>
      </c>
      <c r="B4" s="7"/>
      <c r="C4" s="7"/>
      <c r="D4" s="10">
        <v>0.51</v>
      </c>
      <c r="E4" s="11"/>
      <c r="F4" s="63" t="s">
        <v>70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4</v>
      </c>
      <c r="B5" s="7"/>
      <c r="C5" s="7"/>
      <c r="D5" s="10">
        <v>0.25</v>
      </c>
      <c r="E5" s="11"/>
      <c r="F5" s="63" t="s">
        <v>88</v>
      </c>
      <c r="G5" s="63"/>
      <c r="H5" s="63"/>
      <c r="I5" s="63"/>
      <c r="J5" s="63"/>
      <c r="K5" s="63"/>
      <c r="L5" s="63"/>
      <c r="M5" s="63"/>
      <c r="N5" s="9"/>
    </row>
    <row r="6" spans="1:14" ht="15">
      <c r="A6" s="6" t="s">
        <v>63</v>
      </c>
      <c r="B6" s="7"/>
      <c r="C6" s="7"/>
      <c r="D6" s="10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64</v>
      </c>
      <c r="B7" s="7"/>
      <c r="C7" s="7"/>
      <c r="D7" s="10">
        <v>2</v>
      </c>
      <c r="E7" s="11"/>
      <c r="F7" s="63" t="s">
        <v>85</v>
      </c>
      <c r="G7" s="63"/>
      <c r="H7" s="63"/>
      <c r="I7" s="63"/>
      <c r="J7" s="63"/>
      <c r="K7" s="63"/>
      <c r="L7" s="63"/>
      <c r="M7" s="63"/>
      <c r="N7" s="9"/>
    </row>
    <row r="8" spans="1:14" ht="15.75" thickBot="1">
      <c r="A8" s="13"/>
      <c r="B8" s="14"/>
      <c r="C8" s="14" t="s">
        <v>45</v>
      </c>
      <c r="D8" s="15">
        <f>SUM(D3:D7)</f>
        <v>8.256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1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12</v>
      </c>
    </row>
    <row r="11" spans="1:14" ht="14.25">
      <c r="A11" s="6"/>
      <c r="B11" s="7"/>
      <c r="C11" s="7"/>
      <c r="D11" s="7"/>
      <c r="E11" s="7"/>
      <c r="F11" s="8" t="s">
        <v>39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4"/>
    </row>
    <row r="12" spans="1:14" ht="15">
      <c r="A12" s="26" t="s">
        <v>56</v>
      </c>
      <c r="B12" s="27"/>
      <c r="C12" s="27"/>
      <c r="D12" s="7"/>
      <c r="E12" s="7"/>
      <c r="F12" s="8" t="s">
        <v>40</v>
      </c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28">
        <v>0</v>
      </c>
      <c r="G14" s="28"/>
      <c r="H14" s="28">
        <v>0</v>
      </c>
      <c r="I14" s="28"/>
      <c r="J14" s="28">
        <v>0</v>
      </c>
      <c r="K14" s="28"/>
      <c r="L14" s="28">
        <v>112988.45</v>
      </c>
      <c r="M14" s="28"/>
      <c r="N14" s="24">
        <f>SUM(F14:M14)</f>
        <v>112988.45</v>
      </c>
    </row>
    <row r="15" spans="1:14" ht="14.25">
      <c r="A15" s="6" t="s">
        <v>48</v>
      </c>
      <c r="B15" s="7"/>
      <c r="C15" s="7"/>
      <c r="D15" s="7"/>
      <c r="E15" s="7"/>
      <c r="F15" s="28">
        <v>185000</v>
      </c>
      <c r="G15" s="7"/>
      <c r="H15" s="28">
        <v>0</v>
      </c>
      <c r="I15" s="7"/>
      <c r="J15" s="28">
        <v>0</v>
      </c>
      <c r="K15" s="7"/>
      <c r="L15" s="28">
        <v>7211482.2</v>
      </c>
      <c r="M15" s="7"/>
      <c r="N15" s="24">
        <f>SUM(F15:M15)</f>
        <v>7396482.2</v>
      </c>
    </row>
    <row r="16" spans="1:14" ht="14.25">
      <c r="A16" s="6" t="s">
        <v>15</v>
      </c>
      <c r="B16" s="7"/>
      <c r="C16" s="7"/>
      <c r="D16" s="7"/>
      <c r="E16" s="7"/>
      <c r="F16" s="28">
        <v>31190803.91</v>
      </c>
      <c r="G16" s="7"/>
      <c r="H16" s="28">
        <v>220843.94</v>
      </c>
      <c r="I16" s="7"/>
      <c r="J16" s="28">
        <v>1334912</v>
      </c>
      <c r="K16" s="7"/>
      <c r="L16" s="28">
        <v>65170</v>
      </c>
      <c r="M16" s="7"/>
      <c r="N16" s="24">
        <f>SUM(F16:M16)</f>
        <v>32811729.85</v>
      </c>
    </row>
    <row r="17" spans="1:14" ht="14.25">
      <c r="A17" s="6" t="s">
        <v>16</v>
      </c>
      <c r="B17" s="7"/>
      <c r="C17" s="7"/>
      <c r="D17" s="7"/>
      <c r="E17" s="7"/>
      <c r="F17" s="28">
        <v>10029861.12</v>
      </c>
      <c r="G17" s="7"/>
      <c r="H17" s="28">
        <v>0</v>
      </c>
      <c r="I17" s="7"/>
      <c r="J17" s="28">
        <v>2792022.26</v>
      </c>
      <c r="K17" s="7"/>
      <c r="L17" s="28">
        <v>953293.36</v>
      </c>
      <c r="M17" s="7"/>
      <c r="N17" s="24">
        <f>SUM(F17:M17)</f>
        <v>13775176.739999998</v>
      </c>
    </row>
    <row r="18" spans="1:14" ht="14.25">
      <c r="A18" s="6" t="s">
        <v>79</v>
      </c>
      <c r="B18" s="7"/>
      <c r="C18" s="7"/>
      <c r="D18" s="7"/>
      <c r="E18" s="7"/>
      <c r="F18" s="28">
        <v>16000</v>
      </c>
      <c r="G18" s="7"/>
      <c r="H18" s="28">
        <v>0</v>
      </c>
      <c r="I18" s="7"/>
      <c r="J18" s="28">
        <v>0</v>
      </c>
      <c r="K18" s="7"/>
      <c r="L18" s="28">
        <v>0</v>
      </c>
      <c r="M18" s="7"/>
      <c r="N18" s="24">
        <f>SUM(F18:L18)</f>
        <v>16000</v>
      </c>
    </row>
    <row r="19" spans="1:14" ht="15">
      <c r="A19" s="26" t="s">
        <v>17</v>
      </c>
      <c r="B19" s="27"/>
      <c r="C19" s="27"/>
      <c r="D19" s="7"/>
      <c r="E19" s="7"/>
      <c r="F19" s="28">
        <f>SUM(F14:F18)</f>
        <v>41421665.03</v>
      </c>
      <c r="G19" s="29"/>
      <c r="H19" s="28">
        <f>SUM(H14:H18)</f>
        <v>220843.94</v>
      </c>
      <c r="I19" s="29"/>
      <c r="J19" s="28">
        <f>SUM(J14:J18)</f>
        <v>4126934.26</v>
      </c>
      <c r="K19" s="29"/>
      <c r="L19" s="28">
        <f>SUM(L14:L18)</f>
        <v>8342934.010000001</v>
      </c>
      <c r="M19" s="28"/>
      <c r="N19" s="24">
        <f>SUM(F19:M19)</f>
        <v>54112377.239999995</v>
      </c>
    </row>
    <row r="20" spans="1:14" ht="14.25">
      <c r="A20" s="6"/>
      <c r="B20" s="7"/>
      <c r="C20" s="7"/>
      <c r="D20" s="7"/>
      <c r="E20" s="7"/>
      <c r="F20" s="28"/>
      <c r="G20" s="7"/>
      <c r="H20" s="28"/>
      <c r="I20" s="7"/>
      <c r="J20" s="28"/>
      <c r="K20" s="7"/>
      <c r="L20" s="28"/>
      <c r="M20" s="7"/>
      <c r="N20" s="24"/>
    </row>
    <row r="21" spans="1:14" ht="14.25">
      <c r="A21" s="6" t="s">
        <v>18</v>
      </c>
      <c r="B21" s="7"/>
      <c r="C21" s="7"/>
      <c r="D21" s="7"/>
      <c r="E21" s="7"/>
      <c r="F21" s="28">
        <v>0</v>
      </c>
      <c r="G21" s="7"/>
      <c r="H21" s="28">
        <v>76667.9</v>
      </c>
      <c r="I21" s="7"/>
      <c r="J21" s="28">
        <v>0</v>
      </c>
      <c r="K21" s="7"/>
      <c r="L21" s="28">
        <v>0</v>
      </c>
      <c r="M21" s="7"/>
      <c r="N21" s="24">
        <f>SUM(F21:M21)</f>
        <v>76667.9</v>
      </c>
    </row>
    <row r="22" spans="1:14" ht="14.25">
      <c r="A22" s="6" t="s">
        <v>86</v>
      </c>
      <c r="B22" s="7"/>
      <c r="C22" s="32"/>
      <c r="D22" s="7"/>
      <c r="E22" s="7"/>
      <c r="F22" s="28">
        <v>5692525.14</v>
      </c>
      <c r="G22" s="7"/>
      <c r="H22" s="28">
        <v>57279.36</v>
      </c>
      <c r="I22" s="7"/>
      <c r="J22" s="28">
        <v>1193670.64</v>
      </c>
      <c r="K22" s="7"/>
      <c r="L22" s="28">
        <v>618277.82</v>
      </c>
      <c r="M22" s="7"/>
      <c r="N22" s="24">
        <f>SUM(F22:M22)</f>
        <v>7561752.96</v>
      </c>
    </row>
    <row r="23" spans="1:14" ht="14.25">
      <c r="A23" s="6"/>
      <c r="B23" s="7"/>
      <c r="C23" s="7"/>
      <c r="D23" s="7"/>
      <c r="E23" s="7"/>
      <c r="F23" s="28"/>
      <c r="G23" s="7"/>
      <c r="H23" s="28"/>
      <c r="I23" s="7"/>
      <c r="J23" s="28"/>
      <c r="K23" s="7"/>
      <c r="L23" s="28"/>
      <c r="M23" s="7"/>
      <c r="N23" s="24"/>
    </row>
    <row r="24" spans="1:14" ht="15.75" thickBot="1">
      <c r="A24" s="34" t="s">
        <v>19</v>
      </c>
      <c r="B24" s="35"/>
      <c r="C24" s="35"/>
      <c r="D24" s="14"/>
      <c r="E24" s="14"/>
      <c r="F24" s="47">
        <f>SUM(F19:F23)</f>
        <v>47114190.17</v>
      </c>
      <c r="G24" s="35"/>
      <c r="H24" s="47">
        <f>SUM(H19:H23)</f>
        <v>354791.19999999995</v>
      </c>
      <c r="I24" s="35"/>
      <c r="J24" s="47">
        <f>SUM(J19:J23)</f>
        <v>5320604.899999999</v>
      </c>
      <c r="K24" s="35"/>
      <c r="L24" s="47">
        <f>SUM(L19:L23)</f>
        <v>8961211.83</v>
      </c>
      <c r="M24" s="35"/>
      <c r="N24" s="48">
        <f>SUM(F24:M24)</f>
        <v>61750798.1</v>
      </c>
    </row>
    <row r="25" spans="1:14" ht="15" thickTop="1">
      <c r="A25" s="6"/>
      <c r="B25" s="7"/>
      <c r="C25" s="7"/>
      <c r="D25" s="7"/>
      <c r="E25" s="7"/>
      <c r="F25" s="28"/>
      <c r="G25" s="7"/>
      <c r="H25" s="28"/>
      <c r="I25" s="7"/>
      <c r="J25" s="28"/>
      <c r="K25" s="7"/>
      <c r="L25" s="28"/>
      <c r="M25" s="7"/>
      <c r="N25" s="24"/>
    </row>
    <row r="26" spans="1:14" ht="15">
      <c r="A26" s="26" t="s">
        <v>20</v>
      </c>
      <c r="B26" s="2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4.25">
      <c r="A27" s="6" t="s">
        <v>21</v>
      </c>
      <c r="B27" s="7"/>
      <c r="C27" s="7"/>
      <c r="D27" s="7"/>
      <c r="E27" s="7"/>
      <c r="F27" s="28">
        <v>26881998.84</v>
      </c>
      <c r="G27" s="7"/>
      <c r="H27" s="28"/>
      <c r="I27" s="7"/>
      <c r="J27" s="28"/>
      <c r="K27" s="7"/>
      <c r="L27" s="28">
        <v>2591632.59</v>
      </c>
      <c r="M27" s="7"/>
      <c r="N27" s="24">
        <f aca="true" t="shared" si="0" ref="N27:N43">SUM(F27:M27)</f>
        <v>29473631.43</v>
      </c>
    </row>
    <row r="28" spans="1:14" ht="14.25">
      <c r="A28" s="6" t="s">
        <v>22</v>
      </c>
      <c r="B28" s="7"/>
      <c r="C28" s="7"/>
      <c r="D28" s="7"/>
      <c r="E28" s="7"/>
      <c r="F28" s="28">
        <v>1686599.48</v>
      </c>
      <c r="G28" s="7"/>
      <c r="H28" s="28"/>
      <c r="I28" s="7"/>
      <c r="J28" s="28"/>
      <c r="K28" s="7"/>
      <c r="L28" s="28">
        <v>958822.67</v>
      </c>
      <c r="M28" s="7"/>
      <c r="N28" s="24">
        <f t="shared" si="0"/>
        <v>2645422.15</v>
      </c>
    </row>
    <row r="29" spans="1:14" ht="14.25">
      <c r="A29" s="6" t="s">
        <v>23</v>
      </c>
      <c r="B29" s="7"/>
      <c r="C29" s="7"/>
      <c r="D29" s="7"/>
      <c r="E29" s="7"/>
      <c r="F29" s="28">
        <v>570625.24</v>
      </c>
      <c r="G29" s="7"/>
      <c r="H29" s="28"/>
      <c r="I29" s="7"/>
      <c r="J29" s="28"/>
      <c r="K29" s="7"/>
      <c r="L29" s="28">
        <v>42950</v>
      </c>
      <c r="M29" s="7"/>
      <c r="N29" s="24">
        <f t="shared" si="0"/>
        <v>613575.24</v>
      </c>
    </row>
    <row r="30" spans="1:14" ht="14.25">
      <c r="A30" s="6" t="s">
        <v>24</v>
      </c>
      <c r="B30" s="7"/>
      <c r="C30" s="7"/>
      <c r="D30" s="7"/>
      <c r="E30" s="7"/>
      <c r="F30" s="28">
        <v>795845.48</v>
      </c>
      <c r="G30" s="7"/>
      <c r="H30" s="28"/>
      <c r="I30" s="7"/>
      <c r="J30" s="28"/>
      <c r="K30" s="7"/>
      <c r="L30" s="28">
        <v>587250.01</v>
      </c>
      <c r="M30" s="7"/>
      <c r="N30" s="24">
        <f t="shared" si="0"/>
        <v>1383095.49</v>
      </c>
    </row>
    <row r="31" spans="1:14" ht="14.25">
      <c r="A31" s="6" t="s">
        <v>66</v>
      </c>
      <c r="B31" s="7"/>
      <c r="C31" s="7"/>
      <c r="D31" s="7"/>
      <c r="E31" s="7"/>
      <c r="F31" s="28">
        <v>232993.97</v>
      </c>
      <c r="G31" s="7"/>
      <c r="H31" s="28"/>
      <c r="I31" s="7"/>
      <c r="J31" s="28"/>
      <c r="K31" s="7"/>
      <c r="L31" s="28">
        <v>747737.73</v>
      </c>
      <c r="M31" s="7"/>
      <c r="N31" s="24">
        <f t="shared" si="0"/>
        <v>980731.7</v>
      </c>
    </row>
    <row r="32" spans="1:14" ht="14.25">
      <c r="A32" s="6" t="s">
        <v>26</v>
      </c>
      <c r="B32" s="7"/>
      <c r="C32" s="7"/>
      <c r="D32" s="7"/>
      <c r="E32" s="7"/>
      <c r="F32" s="28">
        <v>376957</v>
      </c>
      <c r="G32" s="7"/>
      <c r="H32" s="28"/>
      <c r="I32" s="7"/>
      <c r="J32" s="28"/>
      <c r="K32" s="7"/>
      <c r="L32" s="28">
        <v>0</v>
      </c>
      <c r="M32" s="7"/>
      <c r="N32" s="24">
        <f t="shared" si="0"/>
        <v>376957</v>
      </c>
    </row>
    <row r="33" spans="1:14" ht="14.25">
      <c r="A33" s="6" t="s">
        <v>27</v>
      </c>
      <c r="B33" s="7"/>
      <c r="C33" s="7"/>
      <c r="D33" s="7"/>
      <c r="E33" s="7"/>
      <c r="F33" s="28">
        <v>2349722.51</v>
      </c>
      <c r="G33" s="7"/>
      <c r="H33" s="28"/>
      <c r="I33" s="7"/>
      <c r="J33" s="28"/>
      <c r="K33" s="7"/>
      <c r="L33" s="28">
        <v>186449.74</v>
      </c>
      <c r="M33" s="7"/>
      <c r="N33" s="24">
        <f t="shared" si="0"/>
        <v>2536172.25</v>
      </c>
    </row>
    <row r="34" spans="1:14" ht="14.25">
      <c r="A34" s="6" t="s">
        <v>28</v>
      </c>
      <c r="B34" s="7"/>
      <c r="C34" s="7"/>
      <c r="D34" s="7"/>
      <c r="E34" s="7"/>
      <c r="F34" s="28">
        <v>2864206.26</v>
      </c>
      <c r="G34" s="7"/>
      <c r="H34" s="28"/>
      <c r="I34" s="7"/>
      <c r="J34" s="28"/>
      <c r="K34" s="7"/>
      <c r="L34" s="28">
        <v>0</v>
      </c>
      <c r="M34" s="7"/>
      <c r="N34" s="24">
        <f t="shared" si="0"/>
        <v>2864206.26</v>
      </c>
    </row>
    <row r="35" spans="1:14" ht="14.25">
      <c r="A35" s="6" t="s">
        <v>44</v>
      </c>
      <c r="B35" s="7"/>
      <c r="C35" s="7"/>
      <c r="D35" s="7"/>
      <c r="E35" s="7"/>
      <c r="F35" s="28">
        <v>49706.91</v>
      </c>
      <c r="G35" s="7"/>
      <c r="H35" s="28"/>
      <c r="I35" s="7"/>
      <c r="J35" s="28">
        <v>5261225.13</v>
      </c>
      <c r="K35" s="7"/>
      <c r="L35" s="28">
        <v>0</v>
      </c>
      <c r="M35" s="7"/>
      <c r="N35" s="24">
        <f t="shared" si="0"/>
        <v>5310932.04</v>
      </c>
    </row>
    <row r="36" spans="1:14" ht="14.25">
      <c r="A36" s="6" t="s">
        <v>29</v>
      </c>
      <c r="B36" s="7"/>
      <c r="C36" s="7"/>
      <c r="D36" s="7"/>
      <c r="E36" s="7"/>
      <c r="F36" s="28">
        <v>362408.54</v>
      </c>
      <c r="G36" s="7"/>
      <c r="H36" s="28"/>
      <c r="I36" s="7"/>
      <c r="J36" s="28"/>
      <c r="K36" s="7"/>
      <c r="L36" s="28">
        <v>0</v>
      </c>
      <c r="M36" s="7"/>
      <c r="N36" s="24">
        <f t="shared" si="0"/>
        <v>362408.54</v>
      </c>
    </row>
    <row r="37" spans="1:14" ht="14.25">
      <c r="A37" s="6" t="s">
        <v>30</v>
      </c>
      <c r="B37" s="7"/>
      <c r="C37" s="7"/>
      <c r="D37" s="7"/>
      <c r="E37" s="7"/>
      <c r="F37" s="28">
        <v>0</v>
      </c>
      <c r="G37" s="7"/>
      <c r="H37" s="28"/>
      <c r="I37" s="7"/>
      <c r="J37" s="28"/>
      <c r="K37" s="7"/>
      <c r="L37" s="28">
        <v>3210020.84</v>
      </c>
      <c r="M37" s="7"/>
      <c r="N37" s="24">
        <f t="shared" si="0"/>
        <v>3210020.84</v>
      </c>
    </row>
    <row r="38" spans="1:14" ht="14.25">
      <c r="A38" s="6" t="s">
        <v>31</v>
      </c>
      <c r="B38" s="7"/>
      <c r="C38" s="7"/>
      <c r="D38" s="7"/>
      <c r="E38" s="7"/>
      <c r="F38" s="28">
        <v>948031.85</v>
      </c>
      <c r="G38" s="7"/>
      <c r="H38" s="28"/>
      <c r="I38" s="7"/>
      <c r="J38" s="28"/>
      <c r="K38" s="7"/>
      <c r="L38" s="28">
        <v>0</v>
      </c>
      <c r="M38" s="7"/>
      <c r="N38" s="24">
        <f t="shared" si="0"/>
        <v>948031.85</v>
      </c>
    </row>
    <row r="39" spans="1:14" ht="14.25">
      <c r="A39" s="6" t="s">
        <v>32</v>
      </c>
      <c r="B39" s="7"/>
      <c r="C39" s="7"/>
      <c r="D39" s="7"/>
      <c r="E39" s="7"/>
      <c r="F39" s="28">
        <v>2226026.1</v>
      </c>
      <c r="G39" s="7"/>
      <c r="H39" s="28"/>
      <c r="I39" s="7"/>
      <c r="J39" s="28"/>
      <c r="K39" s="7"/>
      <c r="L39" s="28">
        <v>363884</v>
      </c>
      <c r="M39" s="7"/>
      <c r="N39" s="24">
        <f t="shared" si="0"/>
        <v>2589910.1</v>
      </c>
    </row>
    <row r="40" spans="1:14" ht="14.25">
      <c r="A40" s="6" t="s">
        <v>33</v>
      </c>
      <c r="B40" s="7"/>
      <c r="C40" s="7"/>
      <c r="D40" s="7"/>
      <c r="E40" s="7"/>
      <c r="F40" s="28">
        <v>3706956.95</v>
      </c>
      <c r="G40" s="7"/>
      <c r="H40" s="28"/>
      <c r="I40" s="7"/>
      <c r="J40" s="28"/>
      <c r="K40" s="7"/>
      <c r="L40" s="28">
        <v>2102</v>
      </c>
      <c r="M40" s="7"/>
      <c r="N40" s="24">
        <f t="shared" si="0"/>
        <v>3709058.95</v>
      </c>
    </row>
    <row r="41" spans="1:14" ht="14.25">
      <c r="A41" s="6" t="s">
        <v>34</v>
      </c>
      <c r="B41" s="7"/>
      <c r="C41" s="7"/>
      <c r="D41" s="7"/>
      <c r="E41" s="7"/>
      <c r="F41" s="28">
        <v>1100971.37</v>
      </c>
      <c r="G41" s="7"/>
      <c r="H41" s="28"/>
      <c r="I41" s="7"/>
      <c r="J41" s="28"/>
      <c r="K41" s="7"/>
      <c r="L41" s="28">
        <v>5005</v>
      </c>
      <c r="M41" s="7"/>
      <c r="N41" s="24">
        <f t="shared" si="0"/>
        <v>1105976.37</v>
      </c>
    </row>
    <row r="42" spans="1:14" ht="14.25">
      <c r="A42" s="6" t="s">
        <v>35</v>
      </c>
      <c r="B42" s="7"/>
      <c r="C42" s="7"/>
      <c r="D42" s="7"/>
      <c r="E42" s="7"/>
      <c r="F42" s="28">
        <v>262500.04</v>
      </c>
      <c r="G42" s="7"/>
      <c r="H42" s="28"/>
      <c r="I42" s="7"/>
      <c r="J42" s="28"/>
      <c r="K42" s="7"/>
      <c r="L42" s="28">
        <v>0</v>
      </c>
      <c r="M42" s="7"/>
      <c r="N42" s="24">
        <f t="shared" si="0"/>
        <v>262500.04</v>
      </c>
    </row>
    <row r="43" spans="1:14" ht="14.25">
      <c r="A43" s="6" t="s">
        <v>5</v>
      </c>
      <c r="B43" s="7"/>
      <c r="C43" s="7"/>
      <c r="D43" s="7"/>
      <c r="E43" s="7"/>
      <c r="F43" s="28">
        <v>0</v>
      </c>
      <c r="G43" s="7"/>
      <c r="H43" s="28">
        <v>305477.71</v>
      </c>
      <c r="I43" s="7"/>
      <c r="J43" s="28"/>
      <c r="K43" s="7"/>
      <c r="L43" s="28">
        <v>0</v>
      </c>
      <c r="M43" s="7"/>
      <c r="N43" s="24">
        <f t="shared" si="0"/>
        <v>305477.71</v>
      </c>
    </row>
    <row r="44" spans="1:14" ht="14.25">
      <c r="A44" s="6"/>
      <c r="B44" s="7"/>
      <c r="C44" s="7"/>
      <c r="D44" s="7"/>
      <c r="E44" s="7"/>
      <c r="F44" s="28"/>
      <c r="G44" s="7"/>
      <c r="H44" s="28"/>
      <c r="I44" s="7"/>
      <c r="J44" s="28"/>
      <c r="K44" s="7"/>
      <c r="L44" s="28"/>
      <c r="M44" s="7"/>
      <c r="N44" s="24"/>
    </row>
    <row r="45" spans="1:14" ht="15.75" thickBot="1">
      <c r="A45" s="38" t="s">
        <v>37</v>
      </c>
      <c r="B45" s="39"/>
      <c r="C45" s="39"/>
      <c r="D45" s="40"/>
      <c r="E45" s="40"/>
      <c r="F45" s="45">
        <f>SUM(F27:F44)</f>
        <v>44415550.53999999</v>
      </c>
      <c r="G45" s="39"/>
      <c r="H45" s="45">
        <f>SUM(H27:H44)</f>
        <v>305477.71</v>
      </c>
      <c r="I45" s="39"/>
      <c r="J45" s="45">
        <f>SUM(J35:J44)</f>
        <v>5261225.13</v>
      </c>
      <c r="K45" s="39"/>
      <c r="L45" s="45">
        <f>SUM(L27:L44)</f>
        <v>8695854.58</v>
      </c>
      <c r="M45" s="39"/>
      <c r="N45" s="46">
        <f>SUM(F45:M45)</f>
        <v>58678107.95999999</v>
      </c>
    </row>
    <row r="46" spans="1:14" ht="14.25">
      <c r="A46" s="6"/>
      <c r="B46" s="7"/>
      <c r="C46" s="7"/>
      <c r="D46" s="7"/>
      <c r="E46" s="7"/>
      <c r="F46" s="28"/>
      <c r="G46" s="7"/>
      <c r="H46" s="28"/>
      <c r="I46" s="7"/>
      <c r="J46" s="28"/>
      <c r="K46" s="7"/>
      <c r="L46" s="28"/>
      <c r="M46" s="7"/>
      <c r="N46" s="24"/>
    </row>
    <row r="47" spans="1:14" ht="14.25">
      <c r="A47" s="6" t="s">
        <v>38</v>
      </c>
      <c r="B47" s="7"/>
      <c r="C47" s="7"/>
      <c r="D47" s="7"/>
      <c r="E47" s="7"/>
      <c r="F47" s="28">
        <v>76667.9</v>
      </c>
      <c r="G47" s="7"/>
      <c r="H47" s="28">
        <v>0</v>
      </c>
      <c r="I47" s="7"/>
      <c r="J47" s="28">
        <v>0</v>
      </c>
      <c r="K47" s="7"/>
      <c r="L47" s="28">
        <v>0</v>
      </c>
      <c r="M47" s="7"/>
      <c r="N47" s="24">
        <f>SUM(F47:M47)</f>
        <v>76667.9</v>
      </c>
    </row>
    <row r="48" spans="1:14" ht="14.25">
      <c r="A48" s="6" t="s">
        <v>87</v>
      </c>
      <c r="B48" s="7"/>
      <c r="C48" s="7"/>
      <c r="D48" s="7"/>
      <c r="E48" s="7"/>
      <c r="F48" s="28">
        <v>2621971.73</v>
      </c>
      <c r="G48" s="7"/>
      <c r="H48" s="28">
        <v>49313.49</v>
      </c>
      <c r="I48" s="7"/>
      <c r="J48" s="28">
        <v>59379.77</v>
      </c>
      <c r="K48" s="7"/>
      <c r="L48" s="28">
        <v>265357.25</v>
      </c>
      <c r="M48" s="7"/>
      <c r="N48" s="24">
        <f>SUM(F48:M48)</f>
        <v>2996022.24</v>
      </c>
    </row>
    <row r="49" spans="1:14" ht="15">
      <c r="A49" s="26" t="s">
        <v>57</v>
      </c>
      <c r="B49" s="27"/>
      <c r="C49" s="27"/>
      <c r="D49" s="7"/>
      <c r="E49" s="7"/>
      <c r="F49" s="28"/>
      <c r="G49" s="7"/>
      <c r="H49" s="28"/>
      <c r="I49" s="7"/>
      <c r="J49" s="28"/>
      <c r="K49" s="7"/>
      <c r="L49" s="28"/>
      <c r="M49" s="7"/>
      <c r="N49" s="24"/>
    </row>
    <row r="50" spans="1:14" ht="15.75" thickBot="1">
      <c r="A50" s="34" t="s">
        <v>58</v>
      </c>
      <c r="B50" s="35"/>
      <c r="C50" s="35"/>
      <c r="D50" s="14"/>
      <c r="E50" s="14"/>
      <c r="F50" s="47">
        <f>SUM(F45:F49)</f>
        <v>47114190.16999999</v>
      </c>
      <c r="G50" s="35"/>
      <c r="H50" s="47">
        <f>SUM(H45:H49)</f>
        <v>354791.2</v>
      </c>
      <c r="I50" s="35"/>
      <c r="J50" s="47">
        <f>SUM(J45:J49)</f>
        <v>5320604.899999999</v>
      </c>
      <c r="K50" s="35"/>
      <c r="L50" s="47">
        <f>SUM(L45:L49)</f>
        <v>8961211.83</v>
      </c>
      <c r="M50" s="35"/>
      <c r="N50" s="48">
        <f>SUM(F50:M50)</f>
        <v>61750798.09999999</v>
      </c>
    </row>
    <row r="51" spans="1:14" ht="15" thickTop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9"/>
    </row>
    <row r="52" spans="1:14" ht="14.25">
      <c r="A52" s="42" t="s">
        <v>61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</sheetData>
  <sheetProtection/>
  <mergeCells count="7">
    <mergeCell ref="F5:M5"/>
    <mergeCell ref="F6:M6"/>
    <mergeCell ref="F7:M7"/>
    <mergeCell ref="F1:M1"/>
    <mergeCell ref="F2:M2"/>
    <mergeCell ref="F3:M3"/>
    <mergeCell ref="F4:M4"/>
  </mergeCells>
  <printOptions/>
  <pageMargins left="0.25" right="0.25" top="0.5" bottom="0.5" header="0.5" footer="0.5"/>
  <pageSetup fitToHeight="1" fitToWidth="1" horizontalDpi="300" verticalDpi="3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11.28125" style="0" customWidth="1"/>
    <col min="4" max="4" width="15.28125" style="0" customWidth="1"/>
    <col min="6" max="6" width="17.28125" style="0" customWidth="1"/>
    <col min="8" max="8" width="12.7109375" style="0" customWidth="1"/>
    <col min="10" max="10" width="16.7109375" style="0" customWidth="1"/>
    <col min="12" max="12" width="15.00390625" style="0" customWidth="1"/>
    <col min="14" max="14" width="15.7109375" style="0" customWidth="1"/>
  </cols>
  <sheetData>
    <row r="1" spans="1:14" ht="15">
      <c r="A1" s="1" t="s">
        <v>0</v>
      </c>
      <c r="B1" s="2"/>
      <c r="C1" s="2"/>
      <c r="D1" s="2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2</v>
      </c>
      <c r="B3" s="7"/>
      <c r="C3" s="7"/>
      <c r="D3" s="10">
        <v>5.195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3</v>
      </c>
      <c r="B4" s="7"/>
      <c r="C4" s="7"/>
      <c r="D4" s="10">
        <v>0.51</v>
      </c>
      <c r="E4" s="11"/>
      <c r="F4" s="63" t="s">
        <v>70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4</v>
      </c>
      <c r="B5" s="7"/>
      <c r="C5" s="7"/>
      <c r="D5" s="10">
        <v>0.25</v>
      </c>
      <c r="E5" s="11"/>
      <c r="F5" s="63" t="s">
        <v>94</v>
      </c>
      <c r="G5" s="63"/>
      <c r="H5" s="63"/>
      <c r="I5" s="63"/>
      <c r="J5" s="63"/>
      <c r="K5" s="63"/>
      <c r="L5" s="63"/>
      <c r="M5" s="63"/>
      <c r="N5" s="9"/>
    </row>
    <row r="6" spans="1:14" ht="15">
      <c r="A6" s="6" t="s">
        <v>63</v>
      </c>
      <c r="B6" s="7"/>
      <c r="C6" s="7"/>
      <c r="D6" s="10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64</v>
      </c>
      <c r="B7" s="7"/>
      <c r="C7" s="7"/>
      <c r="D7" s="10">
        <v>2</v>
      </c>
      <c r="E7" s="11"/>
      <c r="F7" s="63" t="s">
        <v>89</v>
      </c>
      <c r="G7" s="63"/>
      <c r="H7" s="63"/>
      <c r="I7" s="63"/>
      <c r="J7" s="63"/>
      <c r="K7" s="63"/>
      <c r="L7" s="63"/>
      <c r="M7" s="63"/>
      <c r="N7" s="9"/>
    </row>
    <row r="8" spans="1:14" ht="16.5" thickBot="1">
      <c r="A8" s="13"/>
      <c r="B8" s="14"/>
      <c r="C8" s="35" t="s">
        <v>45</v>
      </c>
      <c r="D8" s="54">
        <f>SUM(D3:D7)</f>
        <v>7.955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1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12</v>
      </c>
    </row>
    <row r="11" spans="1:14" ht="14.25">
      <c r="A11" s="6"/>
      <c r="B11" s="7"/>
      <c r="C11" s="7"/>
      <c r="D11" s="7"/>
      <c r="E11" s="7"/>
      <c r="F11" s="8" t="s">
        <v>39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4"/>
    </row>
    <row r="12" spans="1:14" ht="15">
      <c r="A12" s="26" t="s">
        <v>56</v>
      </c>
      <c r="B12" s="27"/>
      <c r="C12" s="27"/>
      <c r="D12" s="7"/>
      <c r="E12" s="7"/>
      <c r="F12" s="8" t="s">
        <v>40</v>
      </c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28">
        <v>50000</v>
      </c>
      <c r="G14" s="28"/>
      <c r="H14" s="28">
        <v>0</v>
      </c>
      <c r="I14" s="28"/>
      <c r="J14" s="28">
        <v>0</v>
      </c>
      <c r="K14" s="28"/>
      <c r="L14" s="28">
        <v>33768</v>
      </c>
      <c r="M14" s="28"/>
      <c r="N14" s="24">
        <f>SUM(F14:M14)</f>
        <v>83768</v>
      </c>
    </row>
    <row r="15" spans="1:14" ht="14.25">
      <c r="A15" s="6" t="s">
        <v>48</v>
      </c>
      <c r="B15" s="7"/>
      <c r="C15" s="7"/>
      <c r="D15" s="7"/>
      <c r="E15" s="7"/>
      <c r="F15" s="28">
        <v>777883.09</v>
      </c>
      <c r="G15" s="7"/>
      <c r="H15" s="28">
        <v>0</v>
      </c>
      <c r="I15" s="7"/>
      <c r="J15" s="28">
        <v>0</v>
      </c>
      <c r="K15" s="7"/>
      <c r="L15" s="28">
        <v>8457395.09</v>
      </c>
      <c r="M15" s="7"/>
      <c r="N15" s="24">
        <f>SUM(F15:M15)</f>
        <v>9235278.18</v>
      </c>
    </row>
    <row r="16" spans="1:14" ht="14.25">
      <c r="A16" s="6" t="s">
        <v>15</v>
      </c>
      <c r="B16" s="7"/>
      <c r="C16" s="7"/>
      <c r="D16" s="7"/>
      <c r="E16" s="7"/>
      <c r="F16" s="28">
        <v>34165058</v>
      </c>
      <c r="G16" s="7"/>
      <c r="H16" s="28">
        <v>225302.26</v>
      </c>
      <c r="I16" s="7"/>
      <c r="J16" s="28">
        <v>908103</v>
      </c>
      <c r="K16" s="7"/>
      <c r="L16" s="28">
        <v>63000</v>
      </c>
      <c r="M16" s="7"/>
      <c r="N16" s="24">
        <f>SUM(F16:M16)</f>
        <v>35361463.26</v>
      </c>
    </row>
    <row r="17" spans="1:14" ht="14.25">
      <c r="A17" s="6" t="s">
        <v>16</v>
      </c>
      <c r="B17" s="7"/>
      <c r="C17" s="7"/>
      <c r="D17" s="7"/>
      <c r="E17" s="7"/>
      <c r="F17" s="28">
        <v>11290554.66</v>
      </c>
      <c r="G17" s="7"/>
      <c r="H17" s="28">
        <v>0</v>
      </c>
      <c r="I17" s="7"/>
      <c r="J17" s="28">
        <v>3532512.22</v>
      </c>
      <c r="K17" s="7"/>
      <c r="L17" s="28">
        <v>995652.15</v>
      </c>
      <c r="M17" s="7"/>
      <c r="N17" s="24">
        <f>SUM(F17:M17)</f>
        <v>15818719.030000001</v>
      </c>
    </row>
    <row r="18" spans="1:14" ht="14.25">
      <c r="A18" s="6" t="s">
        <v>79</v>
      </c>
      <c r="B18" s="7"/>
      <c r="C18" s="7"/>
      <c r="D18" s="7"/>
      <c r="E18" s="7"/>
      <c r="F18" s="28">
        <v>16000</v>
      </c>
      <c r="G18" s="7"/>
      <c r="H18" s="28">
        <v>0</v>
      </c>
      <c r="I18" s="7"/>
      <c r="J18" s="28">
        <v>0</v>
      </c>
      <c r="K18" s="7"/>
      <c r="L18" s="28">
        <v>0</v>
      </c>
      <c r="M18" s="7"/>
      <c r="N18" s="24">
        <f>SUM(F18:L18)</f>
        <v>16000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17</v>
      </c>
      <c r="B20" s="39"/>
      <c r="C20" s="39"/>
      <c r="D20" s="40"/>
      <c r="E20" s="40"/>
      <c r="F20" s="41">
        <f>SUM(F14:F18)</f>
        <v>46299495.75</v>
      </c>
      <c r="G20" s="50"/>
      <c r="H20" s="41">
        <f>SUM(H14:H18)</f>
        <v>225302.26</v>
      </c>
      <c r="I20" s="50"/>
      <c r="J20" s="41">
        <f>SUM(J14:J18)</f>
        <v>4440615.220000001</v>
      </c>
      <c r="K20" s="50"/>
      <c r="L20" s="41">
        <f>SUM(L14:L18)</f>
        <v>9549815.24</v>
      </c>
      <c r="M20" s="41"/>
      <c r="N20" s="51">
        <f>SUM(F20:M20)</f>
        <v>60515228.47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0</v>
      </c>
      <c r="G22" s="7"/>
      <c r="H22" s="28">
        <v>76241.4</v>
      </c>
      <c r="I22" s="7"/>
      <c r="J22" s="28">
        <v>0</v>
      </c>
      <c r="K22" s="7"/>
      <c r="L22" s="28">
        <v>0</v>
      </c>
      <c r="M22" s="7"/>
      <c r="N22" s="24">
        <f>SUM(F22:M22)</f>
        <v>76241.4</v>
      </c>
    </row>
    <row r="23" spans="1:14" ht="14.25">
      <c r="A23" s="6" t="s">
        <v>92</v>
      </c>
      <c r="B23" s="7"/>
      <c r="C23" s="32"/>
      <c r="D23" s="7"/>
      <c r="E23" s="7"/>
      <c r="F23" s="28">
        <v>3972668.28</v>
      </c>
      <c r="G23" s="7"/>
      <c r="H23" s="28">
        <v>54439.37</v>
      </c>
      <c r="I23" s="7"/>
      <c r="J23" s="28">
        <v>2673228.02</v>
      </c>
      <c r="K23" s="7"/>
      <c r="L23" s="28">
        <v>594896.94</v>
      </c>
      <c r="M23" s="7"/>
      <c r="N23" s="24">
        <f>SUM(F23:M23)</f>
        <v>7295232.609999999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28"/>
      <c r="M24" s="7"/>
      <c r="N24" s="24"/>
    </row>
    <row r="25" spans="1:14" ht="15.75" thickBot="1">
      <c r="A25" s="34" t="s">
        <v>19</v>
      </c>
      <c r="B25" s="35"/>
      <c r="C25" s="35"/>
      <c r="D25" s="14"/>
      <c r="E25" s="14"/>
      <c r="F25" s="47">
        <f>SUM(F20:F24)</f>
        <v>50272164.03</v>
      </c>
      <c r="G25" s="35"/>
      <c r="H25" s="47">
        <f>SUM(H20:H24)</f>
        <v>355983.03</v>
      </c>
      <c r="I25" s="35"/>
      <c r="J25" s="47">
        <f>SUM(J20:J24)</f>
        <v>7113843.24</v>
      </c>
      <c r="K25" s="35"/>
      <c r="L25" s="47">
        <f>SUM(L20:L24)</f>
        <v>10144712.18</v>
      </c>
      <c r="M25" s="35"/>
      <c r="N25" s="48">
        <f>SUM(F25:M25)</f>
        <v>67886702.48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20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28">
        <v>29429352.21</v>
      </c>
      <c r="G28" s="7"/>
      <c r="H28" s="28"/>
      <c r="I28" s="7"/>
      <c r="J28" s="28"/>
      <c r="K28" s="7"/>
      <c r="L28" s="28">
        <v>3282871.21</v>
      </c>
      <c r="M28" s="7"/>
      <c r="N28" s="24">
        <f aca="true" t="shared" si="0" ref="N28:N46">SUM(F28:M28)</f>
        <v>32712223.42</v>
      </c>
    </row>
    <row r="29" spans="1:14" ht="14.25">
      <c r="A29" s="6" t="s">
        <v>22</v>
      </c>
      <c r="B29" s="7"/>
      <c r="C29" s="7"/>
      <c r="D29" s="7"/>
      <c r="E29" s="7"/>
      <c r="F29" s="28">
        <v>1730802.32</v>
      </c>
      <c r="G29" s="7"/>
      <c r="H29" s="28"/>
      <c r="I29" s="7"/>
      <c r="J29" s="28"/>
      <c r="K29" s="7"/>
      <c r="L29" s="28">
        <v>1247346.36</v>
      </c>
      <c r="M29" s="7"/>
      <c r="N29" s="24">
        <f t="shared" si="0"/>
        <v>2978148.68</v>
      </c>
    </row>
    <row r="30" spans="1:14" ht="14.25">
      <c r="A30" s="6" t="s">
        <v>23</v>
      </c>
      <c r="B30" s="7"/>
      <c r="C30" s="7"/>
      <c r="D30" s="7"/>
      <c r="E30" s="7"/>
      <c r="F30" s="28">
        <v>662726.07</v>
      </c>
      <c r="G30" s="7"/>
      <c r="H30" s="28"/>
      <c r="I30" s="7"/>
      <c r="J30" s="28"/>
      <c r="K30" s="7"/>
      <c r="L30" s="28">
        <v>4000</v>
      </c>
      <c r="M30" s="7"/>
      <c r="N30" s="24">
        <f t="shared" si="0"/>
        <v>666726.07</v>
      </c>
    </row>
    <row r="31" spans="1:14" ht="14.25">
      <c r="A31" s="6" t="s">
        <v>24</v>
      </c>
      <c r="B31" s="7"/>
      <c r="C31" s="7"/>
      <c r="D31" s="7"/>
      <c r="E31" s="7"/>
      <c r="F31" s="28">
        <v>761738.5</v>
      </c>
      <c r="G31" s="7"/>
      <c r="H31" s="28"/>
      <c r="I31" s="7"/>
      <c r="J31" s="28"/>
      <c r="K31" s="7"/>
      <c r="L31" s="28">
        <v>937083.8</v>
      </c>
      <c r="M31" s="7"/>
      <c r="N31" s="24">
        <f t="shared" si="0"/>
        <v>1698822.3</v>
      </c>
    </row>
    <row r="32" spans="1:14" ht="14.25">
      <c r="A32" s="6" t="s">
        <v>66</v>
      </c>
      <c r="B32" s="7"/>
      <c r="C32" s="7"/>
      <c r="D32" s="7"/>
      <c r="E32" s="7"/>
      <c r="F32" s="28">
        <v>257158.11</v>
      </c>
      <c r="G32" s="7"/>
      <c r="H32" s="28"/>
      <c r="I32" s="7"/>
      <c r="J32" s="28"/>
      <c r="K32" s="7"/>
      <c r="L32" s="28">
        <v>704803.28</v>
      </c>
      <c r="M32" s="7"/>
      <c r="N32" s="24">
        <f t="shared" si="0"/>
        <v>961961.39</v>
      </c>
    </row>
    <row r="33" spans="1:14" ht="14.25">
      <c r="A33" s="6" t="s">
        <v>90</v>
      </c>
      <c r="B33" s="7"/>
      <c r="C33" s="7"/>
      <c r="D33" s="7"/>
      <c r="E33" s="7"/>
      <c r="F33" s="28">
        <v>202252</v>
      </c>
      <c r="G33" s="7"/>
      <c r="H33" s="28"/>
      <c r="I33" s="7"/>
      <c r="J33" s="28"/>
      <c r="K33" s="7"/>
      <c r="L33" s="28">
        <v>0</v>
      </c>
      <c r="M33" s="7"/>
      <c r="N33" s="24">
        <f t="shared" si="0"/>
        <v>202252</v>
      </c>
    </row>
    <row r="34" spans="1:14" ht="14.25">
      <c r="A34" s="6" t="s">
        <v>26</v>
      </c>
      <c r="B34" s="7"/>
      <c r="C34" s="7"/>
      <c r="D34" s="7"/>
      <c r="E34" s="7"/>
      <c r="F34" s="28">
        <v>509061</v>
      </c>
      <c r="G34" s="7"/>
      <c r="H34" s="28"/>
      <c r="I34" s="7"/>
      <c r="J34" s="28"/>
      <c r="K34" s="7"/>
      <c r="L34" s="28">
        <v>0</v>
      </c>
      <c r="M34" s="7"/>
      <c r="N34" s="24">
        <f t="shared" si="0"/>
        <v>509061</v>
      </c>
    </row>
    <row r="35" spans="1:14" ht="14.25">
      <c r="A35" s="6" t="s">
        <v>27</v>
      </c>
      <c r="B35" s="7"/>
      <c r="C35" s="7"/>
      <c r="D35" s="7"/>
      <c r="E35" s="7"/>
      <c r="F35" s="28">
        <v>2423394.96</v>
      </c>
      <c r="G35" s="7"/>
      <c r="H35" s="28"/>
      <c r="I35" s="7"/>
      <c r="J35" s="28"/>
      <c r="K35" s="7"/>
      <c r="L35" s="28">
        <v>174361.68</v>
      </c>
      <c r="M35" s="7"/>
      <c r="N35" s="24">
        <f t="shared" si="0"/>
        <v>2597756.64</v>
      </c>
    </row>
    <row r="36" spans="1:14" ht="14.25">
      <c r="A36" s="6" t="s">
        <v>28</v>
      </c>
      <c r="B36" s="7"/>
      <c r="C36" s="7"/>
      <c r="D36" s="7"/>
      <c r="E36" s="7"/>
      <c r="F36" s="28">
        <v>3051742.76</v>
      </c>
      <c r="G36" s="7"/>
      <c r="H36" s="28"/>
      <c r="I36" s="7"/>
      <c r="J36" s="28"/>
      <c r="K36" s="7"/>
      <c r="L36" s="28">
        <v>0</v>
      </c>
      <c r="M36" s="7"/>
      <c r="N36" s="24">
        <f t="shared" si="0"/>
        <v>3051742.76</v>
      </c>
    </row>
    <row r="37" spans="1:14" ht="14.25">
      <c r="A37" s="6" t="s">
        <v>44</v>
      </c>
      <c r="B37" s="7"/>
      <c r="C37" s="7"/>
      <c r="D37" s="7"/>
      <c r="E37" s="7"/>
      <c r="F37" s="28">
        <v>41421</v>
      </c>
      <c r="G37" s="7"/>
      <c r="H37" s="28"/>
      <c r="I37" s="7"/>
      <c r="J37" s="28">
        <v>7074620.89</v>
      </c>
      <c r="K37" s="7"/>
      <c r="L37" s="28">
        <v>0</v>
      </c>
      <c r="M37" s="7"/>
      <c r="N37" s="24">
        <f t="shared" si="0"/>
        <v>7116041.89</v>
      </c>
    </row>
    <row r="38" spans="1:14" ht="14.25">
      <c r="A38" s="6" t="s">
        <v>29</v>
      </c>
      <c r="B38" s="7"/>
      <c r="C38" s="7"/>
      <c r="D38" s="7"/>
      <c r="E38" s="7"/>
      <c r="F38" s="28">
        <v>378241</v>
      </c>
      <c r="G38" s="7"/>
      <c r="H38" s="28"/>
      <c r="I38" s="7"/>
      <c r="J38" s="28"/>
      <c r="K38" s="7"/>
      <c r="L38" s="28">
        <v>0</v>
      </c>
      <c r="M38" s="7"/>
      <c r="N38" s="24">
        <f t="shared" si="0"/>
        <v>378241</v>
      </c>
    </row>
    <row r="39" spans="1:14" ht="14.25">
      <c r="A39" s="6" t="s">
        <v>30</v>
      </c>
      <c r="B39" s="7"/>
      <c r="C39" s="7"/>
      <c r="D39" s="7"/>
      <c r="E39" s="7"/>
      <c r="F39" s="28">
        <v>0</v>
      </c>
      <c r="G39" s="7"/>
      <c r="H39" s="28"/>
      <c r="I39" s="7"/>
      <c r="J39" s="28"/>
      <c r="K39" s="7"/>
      <c r="L39" s="28">
        <v>3226799.98</v>
      </c>
      <c r="M39" s="7"/>
      <c r="N39" s="24">
        <f t="shared" si="0"/>
        <v>3226799.98</v>
      </c>
    </row>
    <row r="40" spans="1:14" ht="14.25">
      <c r="A40" s="6" t="s">
        <v>31</v>
      </c>
      <c r="B40" s="7"/>
      <c r="C40" s="7"/>
      <c r="D40" s="7"/>
      <c r="E40" s="7"/>
      <c r="F40" s="28">
        <v>274377</v>
      </c>
      <c r="G40" s="7"/>
      <c r="H40" s="28"/>
      <c r="I40" s="7"/>
      <c r="J40" s="28"/>
      <c r="K40" s="7"/>
      <c r="L40" s="28">
        <v>0</v>
      </c>
      <c r="M40" s="7"/>
      <c r="N40" s="24">
        <f t="shared" si="0"/>
        <v>274377</v>
      </c>
    </row>
    <row r="41" spans="1:14" ht="14.25">
      <c r="A41" s="6" t="s">
        <v>32</v>
      </c>
      <c r="B41" s="7"/>
      <c r="C41" s="7"/>
      <c r="D41" s="7"/>
      <c r="E41" s="7"/>
      <c r="F41" s="28">
        <v>2443715.56</v>
      </c>
      <c r="G41" s="7"/>
      <c r="H41" s="28"/>
      <c r="I41" s="7"/>
      <c r="J41" s="28"/>
      <c r="K41" s="7"/>
      <c r="L41" s="28">
        <v>259742.5</v>
      </c>
      <c r="M41" s="7"/>
      <c r="N41" s="24">
        <f t="shared" si="0"/>
        <v>2703458.06</v>
      </c>
    </row>
    <row r="42" spans="1:14" ht="14.25">
      <c r="A42" s="6" t="s">
        <v>33</v>
      </c>
      <c r="B42" s="7"/>
      <c r="C42" s="7"/>
      <c r="D42" s="7"/>
      <c r="E42" s="7"/>
      <c r="F42" s="28">
        <v>3828346.44</v>
      </c>
      <c r="G42" s="7"/>
      <c r="H42" s="28"/>
      <c r="I42" s="7"/>
      <c r="J42" s="28"/>
      <c r="K42" s="7"/>
      <c r="L42" s="28">
        <v>7000</v>
      </c>
      <c r="M42" s="7"/>
      <c r="N42" s="24">
        <f t="shared" si="0"/>
        <v>3835346.44</v>
      </c>
    </row>
    <row r="43" spans="1:14" ht="14.25">
      <c r="A43" s="6" t="s">
        <v>34</v>
      </c>
      <c r="B43" s="7"/>
      <c r="C43" s="7"/>
      <c r="D43" s="7"/>
      <c r="E43" s="7"/>
      <c r="F43" s="28">
        <v>1227657.87</v>
      </c>
      <c r="G43" s="7"/>
      <c r="H43" s="28"/>
      <c r="I43" s="7"/>
      <c r="J43" s="28"/>
      <c r="K43" s="7"/>
      <c r="L43" s="28">
        <v>0</v>
      </c>
      <c r="M43" s="7"/>
      <c r="N43" s="24">
        <f t="shared" si="0"/>
        <v>1227657.87</v>
      </c>
    </row>
    <row r="44" spans="1:14" ht="14.25">
      <c r="A44" s="6" t="s">
        <v>91</v>
      </c>
      <c r="B44" s="7"/>
      <c r="C44" s="7"/>
      <c r="D44" s="7"/>
      <c r="E44" s="7"/>
      <c r="F44" s="28">
        <v>714152</v>
      </c>
      <c r="G44" s="7"/>
      <c r="H44" s="28"/>
      <c r="I44" s="7"/>
      <c r="J44" s="28"/>
      <c r="K44" s="7"/>
      <c r="L44" s="28">
        <v>0</v>
      </c>
      <c r="M44" s="7"/>
      <c r="N44" s="24">
        <f t="shared" si="0"/>
        <v>714152</v>
      </c>
    </row>
    <row r="45" spans="1:14" ht="14.25">
      <c r="A45" s="6" t="s">
        <v>35</v>
      </c>
      <c r="B45" s="7"/>
      <c r="C45" s="7"/>
      <c r="D45" s="7"/>
      <c r="E45" s="7"/>
      <c r="F45" s="28">
        <v>257458.6</v>
      </c>
      <c r="G45" s="7"/>
      <c r="H45" s="28"/>
      <c r="I45" s="7"/>
      <c r="J45" s="28"/>
      <c r="K45" s="7"/>
      <c r="L45" s="28">
        <v>0</v>
      </c>
      <c r="M45" s="7"/>
      <c r="N45" s="24">
        <f t="shared" si="0"/>
        <v>257458.6</v>
      </c>
    </row>
    <row r="46" spans="1:14" ht="14.25">
      <c r="A46" s="6" t="s">
        <v>5</v>
      </c>
      <c r="B46" s="7"/>
      <c r="C46" s="7"/>
      <c r="D46" s="7"/>
      <c r="E46" s="7"/>
      <c r="F46" s="28">
        <v>0</v>
      </c>
      <c r="G46" s="7"/>
      <c r="H46" s="28">
        <v>304452.71</v>
      </c>
      <c r="I46" s="7"/>
      <c r="J46" s="28"/>
      <c r="K46" s="7"/>
      <c r="L46" s="28">
        <v>0</v>
      </c>
      <c r="M46" s="7"/>
      <c r="N46" s="24">
        <f t="shared" si="0"/>
        <v>304452.71</v>
      </c>
    </row>
    <row r="47" spans="1:14" ht="14.25">
      <c r="A47" s="6"/>
      <c r="B47" s="7"/>
      <c r="C47" s="7"/>
      <c r="D47" s="7"/>
      <c r="E47" s="7"/>
      <c r="F47" s="28"/>
      <c r="G47" s="7"/>
      <c r="H47" s="28"/>
      <c r="I47" s="7"/>
      <c r="J47" s="28"/>
      <c r="K47" s="7"/>
      <c r="L47" s="28"/>
      <c r="M47" s="7"/>
      <c r="N47" s="24"/>
    </row>
    <row r="48" spans="1:14" ht="15.75" thickBot="1">
      <c r="A48" s="38" t="s">
        <v>37</v>
      </c>
      <c r="B48" s="39"/>
      <c r="C48" s="39"/>
      <c r="D48" s="40"/>
      <c r="E48" s="40"/>
      <c r="F48" s="45">
        <f>SUM(F28:F47)</f>
        <v>48193597.4</v>
      </c>
      <c r="G48" s="39"/>
      <c r="H48" s="45">
        <f>SUM(H28:H47)</f>
        <v>304452.71</v>
      </c>
      <c r="I48" s="39"/>
      <c r="J48" s="45">
        <f>SUM(J37:J47)</f>
        <v>7074620.89</v>
      </c>
      <c r="K48" s="39"/>
      <c r="L48" s="45">
        <f>SUM(L28:L47)</f>
        <v>9844008.81</v>
      </c>
      <c r="M48" s="39"/>
      <c r="N48" s="46">
        <f>SUM(F48:M48)</f>
        <v>65416679.81</v>
      </c>
    </row>
    <row r="49" spans="1:14" ht="14.25">
      <c r="A49" s="6"/>
      <c r="B49" s="7"/>
      <c r="C49" s="7"/>
      <c r="D49" s="7"/>
      <c r="E49" s="7"/>
      <c r="F49" s="28"/>
      <c r="G49" s="7"/>
      <c r="H49" s="28"/>
      <c r="I49" s="7"/>
      <c r="J49" s="28"/>
      <c r="K49" s="7"/>
      <c r="L49" s="28"/>
      <c r="M49" s="7"/>
      <c r="N49" s="24"/>
    </row>
    <row r="50" spans="1:14" ht="14.25">
      <c r="A50" s="6" t="s">
        <v>38</v>
      </c>
      <c r="B50" s="7"/>
      <c r="C50" s="7"/>
      <c r="D50" s="7"/>
      <c r="E50" s="7"/>
      <c r="F50" s="28">
        <v>76241.4</v>
      </c>
      <c r="G50" s="7"/>
      <c r="H50" s="28">
        <v>0</v>
      </c>
      <c r="I50" s="7"/>
      <c r="J50" s="28">
        <v>0</v>
      </c>
      <c r="K50" s="7"/>
      <c r="L50" s="28">
        <v>0</v>
      </c>
      <c r="M50" s="7"/>
      <c r="N50" s="24">
        <f>SUM(F50:M50)</f>
        <v>76241.4</v>
      </c>
    </row>
    <row r="51" spans="1:14" ht="14.25">
      <c r="A51" s="6" t="s">
        <v>93</v>
      </c>
      <c r="B51" s="7"/>
      <c r="C51" s="7"/>
      <c r="D51" s="7"/>
      <c r="E51" s="7"/>
      <c r="F51" s="28">
        <v>2002325.23</v>
      </c>
      <c r="G51" s="7"/>
      <c r="H51" s="28">
        <v>51530.32</v>
      </c>
      <c r="I51" s="7"/>
      <c r="J51" s="28">
        <v>39222.35</v>
      </c>
      <c r="K51" s="7"/>
      <c r="L51" s="28">
        <v>300703.37</v>
      </c>
      <c r="M51" s="7"/>
      <c r="N51" s="24">
        <f>SUM(F51:M51)</f>
        <v>2393781.27</v>
      </c>
    </row>
    <row r="52" spans="1:14" ht="15">
      <c r="A52" s="26" t="s">
        <v>57</v>
      </c>
      <c r="B52" s="27"/>
      <c r="C52" s="27"/>
      <c r="D52" s="7"/>
      <c r="E52" s="7"/>
      <c r="F52" s="28"/>
      <c r="G52" s="7"/>
      <c r="H52" s="28"/>
      <c r="I52" s="7"/>
      <c r="J52" s="28"/>
      <c r="K52" s="7"/>
      <c r="L52" s="28"/>
      <c r="M52" s="7"/>
      <c r="N52" s="24"/>
    </row>
    <row r="53" spans="1:14" ht="15.75" thickBot="1">
      <c r="A53" s="34" t="s">
        <v>58</v>
      </c>
      <c r="B53" s="35"/>
      <c r="C53" s="35"/>
      <c r="D53" s="14"/>
      <c r="E53" s="14"/>
      <c r="F53" s="47">
        <f>SUM(F48:F52)</f>
        <v>50272164.029999994</v>
      </c>
      <c r="G53" s="35"/>
      <c r="H53" s="47">
        <f>SUM(H48:H52)</f>
        <v>355983.03</v>
      </c>
      <c r="I53" s="35"/>
      <c r="J53" s="47">
        <f>SUM(J48:J52)</f>
        <v>7113843.239999999</v>
      </c>
      <c r="K53" s="35"/>
      <c r="L53" s="47">
        <f>SUM(L48:L52)</f>
        <v>10144712.18</v>
      </c>
      <c r="M53" s="35"/>
      <c r="N53" s="48">
        <f>SUM(F53:M53)</f>
        <v>67886702.47999999</v>
      </c>
    </row>
    <row r="54" spans="1:14" ht="15" thickTop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</row>
    <row r="55" spans="1:14" ht="14.25">
      <c r="A55" s="42" t="s">
        <v>61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</sheetData>
  <sheetProtection/>
  <mergeCells count="7">
    <mergeCell ref="F5:M5"/>
    <mergeCell ref="F6:M6"/>
    <mergeCell ref="F7:M7"/>
    <mergeCell ref="F1:M1"/>
    <mergeCell ref="F2:M2"/>
    <mergeCell ref="F3:M3"/>
    <mergeCell ref="F4:M4"/>
  </mergeCells>
  <printOptions/>
  <pageMargins left="0.5" right="0.5" top="0.5" bottom="0.5" header="0.5" footer="0.5"/>
  <pageSetup fitToHeight="1" fitToWidth="1"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8">
      <selection activeCell="K31" sqref="K31"/>
    </sheetView>
  </sheetViews>
  <sheetFormatPr defaultColWidth="9.140625" defaultRowHeight="12.75"/>
  <cols>
    <col min="3" max="3" width="11.28125" style="0" customWidth="1"/>
    <col min="4" max="4" width="15.28125" style="0" customWidth="1"/>
    <col min="6" max="6" width="17.28125" style="0" customWidth="1"/>
    <col min="8" max="8" width="12.7109375" style="0" customWidth="1"/>
    <col min="10" max="10" width="16.7109375" style="0" customWidth="1"/>
    <col min="12" max="12" width="15.00390625" style="0" customWidth="1"/>
    <col min="14" max="14" width="15.7109375" style="0" customWidth="1"/>
  </cols>
  <sheetData>
    <row r="1" spans="1:14" ht="15">
      <c r="A1" s="1" t="s">
        <v>0</v>
      </c>
      <c r="B1" s="2"/>
      <c r="C1" s="2"/>
      <c r="D1" s="2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2</v>
      </c>
      <c r="B3" s="7"/>
      <c r="C3" s="7"/>
      <c r="D3" s="10">
        <v>5.006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3</v>
      </c>
      <c r="B4" s="7"/>
      <c r="C4" s="7"/>
      <c r="D4" s="10">
        <v>0.51</v>
      </c>
      <c r="E4" s="11"/>
      <c r="F4" s="63" t="s">
        <v>70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4</v>
      </c>
      <c r="B5" s="7"/>
      <c r="C5" s="7"/>
      <c r="D5" s="10">
        <v>0.25</v>
      </c>
      <c r="E5" s="11"/>
      <c r="F5" s="68" t="s">
        <v>96</v>
      </c>
      <c r="G5" s="68"/>
      <c r="H5" s="68"/>
      <c r="I5" s="68"/>
      <c r="J5" s="68"/>
      <c r="K5" s="68"/>
      <c r="L5" s="68"/>
      <c r="M5" s="68"/>
      <c r="N5" s="9"/>
    </row>
    <row r="6" spans="1:14" ht="15">
      <c r="A6" s="6" t="s">
        <v>63</v>
      </c>
      <c r="B6" s="7"/>
      <c r="C6" s="7"/>
      <c r="D6" s="10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64</v>
      </c>
      <c r="B7" s="7"/>
      <c r="C7" s="7"/>
      <c r="D7" s="10">
        <v>2</v>
      </c>
      <c r="E7" s="11"/>
      <c r="F7" s="63" t="s">
        <v>95</v>
      </c>
      <c r="G7" s="63"/>
      <c r="H7" s="63"/>
      <c r="I7" s="63"/>
      <c r="J7" s="63"/>
      <c r="K7" s="63"/>
      <c r="L7" s="63"/>
      <c r="M7" s="63"/>
      <c r="N7" s="9"/>
    </row>
    <row r="8" spans="1:14" ht="15.75" thickBot="1">
      <c r="A8" s="13"/>
      <c r="B8" s="14"/>
      <c r="C8" s="14" t="s">
        <v>45</v>
      </c>
      <c r="D8" s="15">
        <f>SUM(D3:D7)</f>
        <v>7.766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1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12</v>
      </c>
    </row>
    <row r="11" spans="1:14" ht="14.25">
      <c r="A11" s="6"/>
      <c r="B11" s="7"/>
      <c r="C11" s="7"/>
      <c r="D11" s="7"/>
      <c r="E11" s="7"/>
      <c r="F11" s="8" t="s">
        <v>39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4"/>
    </row>
    <row r="12" spans="1:14" ht="15">
      <c r="A12" s="26" t="s">
        <v>56</v>
      </c>
      <c r="B12" s="27"/>
      <c r="C12" s="27"/>
      <c r="D12" s="7"/>
      <c r="E12" s="7"/>
      <c r="F12" s="8" t="s">
        <v>40</v>
      </c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4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28">
        <v>50000</v>
      </c>
      <c r="G14" s="28"/>
      <c r="H14" s="28">
        <v>0</v>
      </c>
      <c r="I14" s="28"/>
      <c r="J14" s="28">
        <v>437208.96</v>
      </c>
      <c r="K14" s="28"/>
      <c r="L14" s="28">
        <v>29702</v>
      </c>
      <c r="M14" s="28"/>
      <c r="N14" s="24">
        <f>SUM(F14:M14)</f>
        <v>516910.96</v>
      </c>
    </row>
    <row r="15" spans="1:14" ht="14.25">
      <c r="A15" s="6" t="s">
        <v>48</v>
      </c>
      <c r="B15" s="7"/>
      <c r="C15" s="7"/>
      <c r="D15" s="7"/>
      <c r="E15" s="7"/>
      <c r="F15" s="28">
        <v>502038.79</v>
      </c>
      <c r="G15" s="7"/>
      <c r="H15" s="28">
        <v>0</v>
      </c>
      <c r="I15" s="7"/>
      <c r="J15" s="28">
        <v>0</v>
      </c>
      <c r="K15" s="7"/>
      <c r="L15" s="28">
        <v>8058464.73</v>
      </c>
      <c r="M15" s="7"/>
      <c r="N15" s="24">
        <f>SUM(F15:M15)</f>
        <v>8560503.52</v>
      </c>
    </row>
    <row r="16" spans="1:14" ht="14.25">
      <c r="A16" s="6" t="s">
        <v>15</v>
      </c>
      <c r="B16" s="7"/>
      <c r="C16" s="7"/>
      <c r="D16" s="7"/>
      <c r="E16" s="7"/>
      <c r="F16" s="28">
        <v>36297728.3</v>
      </c>
      <c r="G16" s="7"/>
      <c r="H16" s="28">
        <v>224136.19</v>
      </c>
      <c r="I16" s="7"/>
      <c r="J16" s="28">
        <v>3391643</v>
      </c>
      <c r="K16" s="7"/>
      <c r="L16" s="28">
        <v>61000</v>
      </c>
      <c r="M16" s="7"/>
      <c r="N16" s="24">
        <f>SUM(F16:M16)</f>
        <v>39974507.489999995</v>
      </c>
    </row>
    <row r="17" spans="1:14" ht="14.25">
      <c r="A17" s="6" t="s">
        <v>16</v>
      </c>
      <c r="B17" s="7"/>
      <c r="C17" s="7"/>
      <c r="D17" s="7"/>
      <c r="E17" s="7"/>
      <c r="F17" s="28">
        <v>13254670</v>
      </c>
      <c r="G17" s="7"/>
      <c r="H17" s="28">
        <v>0</v>
      </c>
      <c r="I17" s="7"/>
      <c r="J17" s="28">
        <v>4365081.3</v>
      </c>
      <c r="K17" s="7"/>
      <c r="L17" s="28">
        <v>1176172.34</v>
      </c>
      <c r="M17" s="7"/>
      <c r="N17" s="24">
        <f>SUM(F17:M17)</f>
        <v>18795923.64</v>
      </c>
    </row>
    <row r="18" spans="1:14" ht="14.25">
      <c r="A18" s="6" t="s">
        <v>79</v>
      </c>
      <c r="B18" s="7"/>
      <c r="C18" s="7"/>
      <c r="D18" s="7"/>
      <c r="E18" s="7"/>
      <c r="F18" s="28">
        <v>16000</v>
      </c>
      <c r="G18" s="7"/>
      <c r="H18" s="28">
        <v>0</v>
      </c>
      <c r="I18" s="7"/>
      <c r="J18" s="28">
        <v>0</v>
      </c>
      <c r="K18" s="7"/>
      <c r="L18" s="28">
        <v>0</v>
      </c>
      <c r="M18" s="7"/>
      <c r="N18" s="24">
        <f>SUM(F18:L18)</f>
        <v>16000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17</v>
      </c>
      <c r="B20" s="39"/>
      <c r="C20" s="39"/>
      <c r="D20" s="40"/>
      <c r="E20" s="40"/>
      <c r="F20" s="41">
        <f>SUM(F14:F18)</f>
        <v>50120437.089999996</v>
      </c>
      <c r="G20" s="50"/>
      <c r="H20" s="41">
        <f>SUM(H14:H18)</f>
        <v>224136.19</v>
      </c>
      <c r="I20" s="50"/>
      <c r="J20" s="41">
        <f>SUM(J14:J18)</f>
        <v>8193933.26</v>
      </c>
      <c r="K20" s="50"/>
      <c r="L20" s="41">
        <f>SUM(L14:L18)</f>
        <v>9325339.07</v>
      </c>
      <c r="M20" s="41"/>
      <c r="N20" s="51">
        <f>SUM(F20:M20)</f>
        <v>67863845.60999998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0</v>
      </c>
      <c r="G22" s="7"/>
      <c r="H22" s="28">
        <v>17854.34</v>
      </c>
      <c r="I22" s="7"/>
      <c r="J22" s="28">
        <v>0</v>
      </c>
      <c r="K22" s="7"/>
      <c r="L22" s="28">
        <v>0</v>
      </c>
      <c r="M22" s="7"/>
      <c r="N22" s="24">
        <f>SUM(F22:M22)</f>
        <v>17854.34</v>
      </c>
    </row>
    <row r="23" spans="1:14" ht="14.25">
      <c r="A23" s="6" t="s">
        <v>97</v>
      </c>
      <c r="B23" s="7"/>
      <c r="C23" s="32"/>
      <c r="D23" s="7"/>
      <c r="E23" s="7"/>
      <c r="F23" s="28">
        <v>3389645.96</v>
      </c>
      <c r="G23" s="7"/>
      <c r="H23" s="28">
        <v>51994.71</v>
      </c>
      <c r="I23" s="7"/>
      <c r="J23" s="28">
        <v>3853165.19</v>
      </c>
      <c r="K23" s="7"/>
      <c r="L23" s="28">
        <v>664468.72</v>
      </c>
      <c r="M23" s="7"/>
      <c r="N23" s="24">
        <f>SUM(F23:M23)</f>
        <v>7959274.579999999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28"/>
      <c r="M24" s="7"/>
      <c r="N24" s="24"/>
    </row>
    <row r="25" spans="1:14" ht="15.75" thickBot="1">
      <c r="A25" s="34" t="s">
        <v>19</v>
      </c>
      <c r="B25" s="35"/>
      <c r="C25" s="35"/>
      <c r="D25" s="14"/>
      <c r="E25" s="14"/>
      <c r="F25" s="47">
        <f>SUM(F20:F24)</f>
        <v>53510083.05</v>
      </c>
      <c r="G25" s="35"/>
      <c r="H25" s="47">
        <f>SUM(H20:H24)</f>
        <v>293985.24</v>
      </c>
      <c r="I25" s="35"/>
      <c r="J25" s="47">
        <f>SUM(J20:J24)</f>
        <v>12047098.45</v>
      </c>
      <c r="K25" s="35"/>
      <c r="L25" s="47">
        <f>SUM(L20:L24)</f>
        <v>9989807.790000001</v>
      </c>
      <c r="M25" s="35"/>
      <c r="N25" s="48">
        <f>SUM(F25:M25)</f>
        <v>75840974.53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20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28">
        <v>30705899.84</v>
      </c>
      <c r="G28" s="7"/>
      <c r="H28" s="28"/>
      <c r="I28" s="7"/>
      <c r="J28" s="28"/>
      <c r="K28" s="7"/>
      <c r="L28" s="28">
        <v>2451614.92</v>
      </c>
      <c r="M28" s="7"/>
      <c r="N28" s="24">
        <f aca="true" t="shared" si="0" ref="N28:N46">SUM(F28:M28)</f>
        <v>33157514.759999998</v>
      </c>
    </row>
    <row r="29" spans="1:14" ht="14.25">
      <c r="A29" s="6" t="s">
        <v>22</v>
      </c>
      <c r="B29" s="7"/>
      <c r="C29" s="7"/>
      <c r="D29" s="7"/>
      <c r="E29" s="7"/>
      <c r="F29" s="28">
        <v>1731246.57</v>
      </c>
      <c r="G29" s="7"/>
      <c r="H29" s="28"/>
      <c r="I29" s="7"/>
      <c r="J29" s="28"/>
      <c r="K29" s="7"/>
      <c r="L29" s="28">
        <v>1334560.08</v>
      </c>
      <c r="M29" s="7"/>
      <c r="N29" s="24">
        <f t="shared" si="0"/>
        <v>3065806.6500000004</v>
      </c>
    </row>
    <row r="30" spans="1:14" ht="14.25">
      <c r="A30" s="6" t="s">
        <v>23</v>
      </c>
      <c r="B30" s="7"/>
      <c r="C30" s="7"/>
      <c r="D30" s="7"/>
      <c r="E30" s="7"/>
      <c r="F30" s="28">
        <v>668018.02</v>
      </c>
      <c r="G30" s="7"/>
      <c r="H30" s="28"/>
      <c r="I30" s="7"/>
      <c r="J30" s="28"/>
      <c r="K30" s="7"/>
      <c r="L30" s="28">
        <v>3000</v>
      </c>
      <c r="M30" s="7"/>
      <c r="N30" s="24">
        <f t="shared" si="0"/>
        <v>671018.02</v>
      </c>
    </row>
    <row r="31" spans="1:14" ht="14.25">
      <c r="A31" s="6" t="s">
        <v>24</v>
      </c>
      <c r="B31" s="7"/>
      <c r="C31" s="7"/>
      <c r="D31" s="7"/>
      <c r="E31" s="7"/>
      <c r="F31" s="28">
        <v>674059</v>
      </c>
      <c r="G31" s="7"/>
      <c r="H31" s="28"/>
      <c r="I31" s="7"/>
      <c r="J31" s="28"/>
      <c r="K31" s="7"/>
      <c r="L31" s="28">
        <v>1025317.79</v>
      </c>
      <c r="M31" s="7"/>
      <c r="N31" s="24">
        <f t="shared" si="0"/>
        <v>1699376.79</v>
      </c>
    </row>
    <row r="32" spans="1:14" ht="14.25">
      <c r="A32" s="6" t="s">
        <v>66</v>
      </c>
      <c r="B32" s="7"/>
      <c r="C32" s="7"/>
      <c r="D32" s="7"/>
      <c r="E32" s="7"/>
      <c r="F32" s="28">
        <v>262124.71</v>
      </c>
      <c r="G32" s="7"/>
      <c r="H32" s="28"/>
      <c r="I32" s="7"/>
      <c r="J32" s="28"/>
      <c r="K32" s="7"/>
      <c r="L32" s="28">
        <v>641404.75</v>
      </c>
      <c r="M32" s="7"/>
      <c r="N32" s="24">
        <f t="shared" si="0"/>
        <v>903529.46</v>
      </c>
    </row>
    <row r="33" spans="1:14" ht="14.25">
      <c r="A33" s="6" t="s">
        <v>90</v>
      </c>
      <c r="B33" s="7"/>
      <c r="C33" s="7"/>
      <c r="D33" s="7"/>
      <c r="E33" s="7"/>
      <c r="F33" s="28">
        <v>346278</v>
      </c>
      <c r="G33" s="7"/>
      <c r="H33" s="28"/>
      <c r="I33" s="7"/>
      <c r="J33" s="28"/>
      <c r="K33" s="7"/>
      <c r="L33" s="28">
        <v>37345</v>
      </c>
      <c r="M33" s="7"/>
      <c r="N33" s="24">
        <f t="shared" si="0"/>
        <v>383623</v>
      </c>
    </row>
    <row r="34" spans="1:14" ht="14.25">
      <c r="A34" s="6" t="s">
        <v>26</v>
      </c>
      <c r="B34" s="7"/>
      <c r="C34" s="7"/>
      <c r="D34" s="7"/>
      <c r="E34" s="7"/>
      <c r="F34" s="28">
        <v>537550</v>
      </c>
      <c r="G34" s="7"/>
      <c r="H34" s="28"/>
      <c r="I34" s="7"/>
      <c r="J34" s="28"/>
      <c r="K34" s="7"/>
      <c r="L34" s="28">
        <v>0</v>
      </c>
      <c r="M34" s="7"/>
      <c r="N34" s="24">
        <f t="shared" si="0"/>
        <v>537550</v>
      </c>
    </row>
    <row r="35" spans="1:14" ht="14.25">
      <c r="A35" s="6" t="s">
        <v>27</v>
      </c>
      <c r="B35" s="7"/>
      <c r="C35" s="7"/>
      <c r="D35" s="7"/>
      <c r="E35" s="7"/>
      <c r="F35" s="28">
        <v>2423998.41</v>
      </c>
      <c r="G35" s="7"/>
      <c r="H35" s="28"/>
      <c r="I35" s="7"/>
      <c r="J35" s="28"/>
      <c r="K35" s="7"/>
      <c r="L35" s="28">
        <v>175650.99</v>
      </c>
      <c r="M35" s="7"/>
      <c r="N35" s="24">
        <f t="shared" si="0"/>
        <v>2599649.4000000004</v>
      </c>
    </row>
    <row r="36" spans="1:14" ht="14.25">
      <c r="A36" s="6" t="s">
        <v>28</v>
      </c>
      <c r="B36" s="7"/>
      <c r="C36" s="7"/>
      <c r="D36" s="7"/>
      <c r="E36" s="7"/>
      <c r="F36" s="28">
        <v>3069889.12</v>
      </c>
      <c r="G36" s="7"/>
      <c r="H36" s="28"/>
      <c r="I36" s="7"/>
      <c r="J36" s="28"/>
      <c r="K36" s="7"/>
      <c r="L36" s="28">
        <v>23188</v>
      </c>
      <c r="M36" s="7"/>
      <c r="N36" s="24">
        <f t="shared" si="0"/>
        <v>3093077.12</v>
      </c>
    </row>
    <row r="37" spans="1:14" ht="14.25">
      <c r="A37" s="6" t="s">
        <v>44</v>
      </c>
      <c r="B37" s="7"/>
      <c r="C37" s="7"/>
      <c r="D37" s="7"/>
      <c r="E37" s="7"/>
      <c r="F37" s="28">
        <v>39194</v>
      </c>
      <c r="G37" s="7"/>
      <c r="H37" s="28"/>
      <c r="I37" s="7"/>
      <c r="J37" s="28">
        <v>12029170.56</v>
      </c>
      <c r="K37" s="7"/>
      <c r="L37" s="28">
        <v>0</v>
      </c>
      <c r="M37" s="7"/>
      <c r="N37" s="24">
        <f t="shared" si="0"/>
        <v>12068364.56</v>
      </c>
    </row>
    <row r="38" spans="1:14" ht="14.25">
      <c r="A38" s="6" t="s">
        <v>29</v>
      </c>
      <c r="B38" s="7"/>
      <c r="C38" s="7"/>
      <c r="D38" s="7"/>
      <c r="E38" s="7"/>
      <c r="F38" s="28">
        <v>388832</v>
      </c>
      <c r="G38" s="7"/>
      <c r="H38" s="28"/>
      <c r="I38" s="7"/>
      <c r="J38" s="28"/>
      <c r="K38" s="7"/>
      <c r="L38" s="28">
        <v>0</v>
      </c>
      <c r="M38" s="7"/>
      <c r="N38" s="24">
        <f t="shared" si="0"/>
        <v>388832</v>
      </c>
    </row>
    <row r="39" spans="1:14" ht="14.25">
      <c r="A39" s="6" t="s">
        <v>30</v>
      </c>
      <c r="B39" s="7"/>
      <c r="C39" s="7"/>
      <c r="D39" s="7"/>
      <c r="E39" s="7"/>
      <c r="F39" s="28">
        <v>0</v>
      </c>
      <c r="G39" s="7"/>
      <c r="H39" s="28"/>
      <c r="I39" s="7"/>
      <c r="J39" s="28"/>
      <c r="K39" s="7"/>
      <c r="L39" s="28">
        <v>3361320.04</v>
      </c>
      <c r="M39" s="7"/>
      <c r="N39" s="24">
        <f t="shared" si="0"/>
        <v>3361320.04</v>
      </c>
    </row>
    <row r="40" spans="1:14" ht="14.25">
      <c r="A40" s="6" t="s">
        <v>31</v>
      </c>
      <c r="B40" s="7"/>
      <c r="C40" s="7"/>
      <c r="D40" s="7"/>
      <c r="E40" s="7"/>
      <c r="F40" s="28">
        <v>275296</v>
      </c>
      <c r="G40" s="7"/>
      <c r="H40" s="28"/>
      <c r="I40" s="7"/>
      <c r="J40" s="28"/>
      <c r="K40" s="7"/>
      <c r="L40" s="28">
        <v>0</v>
      </c>
      <c r="M40" s="7"/>
      <c r="N40" s="24">
        <f t="shared" si="0"/>
        <v>275296</v>
      </c>
    </row>
    <row r="41" spans="1:14" ht="14.25">
      <c r="A41" s="6" t="s">
        <v>32</v>
      </c>
      <c r="B41" s="7"/>
      <c r="C41" s="7"/>
      <c r="D41" s="7"/>
      <c r="E41" s="7"/>
      <c r="F41" s="28">
        <v>2566197</v>
      </c>
      <c r="G41" s="7"/>
      <c r="H41" s="28"/>
      <c r="I41" s="7"/>
      <c r="J41" s="28"/>
      <c r="K41" s="7"/>
      <c r="L41" s="28">
        <v>525544.5</v>
      </c>
      <c r="M41" s="7"/>
      <c r="N41" s="24">
        <f t="shared" si="0"/>
        <v>3091741.5</v>
      </c>
    </row>
    <row r="42" spans="1:14" ht="14.25">
      <c r="A42" s="6" t="s">
        <v>33</v>
      </c>
      <c r="B42" s="7"/>
      <c r="C42" s="7"/>
      <c r="D42" s="7"/>
      <c r="E42" s="7"/>
      <c r="F42" s="28">
        <v>3922847.4</v>
      </c>
      <c r="G42" s="7"/>
      <c r="H42" s="28"/>
      <c r="I42" s="7"/>
      <c r="J42" s="28"/>
      <c r="K42" s="7"/>
      <c r="L42" s="28">
        <v>6540.7</v>
      </c>
      <c r="M42" s="7"/>
      <c r="N42" s="24">
        <f t="shared" si="0"/>
        <v>3929388.1</v>
      </c>
    </row>
    <row r="43" spans="1:14" ht="14.25">
      <c r="A43" s="6" t="s">
        <v>34</v>
      </c>
      <c r="B43" s="7"/>
      <c r="C43" s="7"/>
      <c r="D43" s="7"/>
      <c r="E43" s="7"/>
      <c r="F43" s="28">
        <v>1284131.7</v>
      </c>
      <c r="G43" s="7"/>
      <c r="H43" s="28"/>
      <c r="I43" s="7"/>
      <c r="J43" s="28"/>
      <c r="K43" s="7"/>
      <c r="L43" s="28">
        <v>0</v>
      </c>
      <c r="M43" s="7"/>
      <c r="N43" s="24">
        <f t="shared" si="0"/>
        <v>1284131.7</v>
      </c>
    </row>
    <row r="44" spans="1:14" ht="14.25">
      <c r="A44" s="6" t="s">
        <v>91</v>
      </c>
      <c r="B44" s="7"/>
      <c r="C44" s="7"/>
      <c r="D44" s="7"/>
      <c r="E44" s="7"/>
      <c r="F44" s="28">
        <v>828415</v>
      </c>
      <c r="G44" s="7"/>
      <c r="H44" s="28"/>
      <c r="I44" s="7"/>
      <c r="J44" s="28"/>
      <c r="K44" s="7"/>
      <c r="L44" s="28">
        <v>0</v>
      </c>
      <c r="M44" s="7"/>
      <c r="N44" s="24">
        <f t="shared" si="0"/>
        <v>828415</v>
      </c>
    </row>
    <row r="45" spans="1:14" ht="14.25">
      <c r="A45" s="6" t="s">
        <v>35</v>
      </c>
      <c r="B45" s="7"/>
      <c r="C45" s="7"/>
      <c r="D45" s="7"/>
      <c r="E45" s="7"/>
      <c r="F45" s="28">
        <v>278645.66</v>
      </c>
      <c r="G45" s="7"/>
      <c r="H45" s="28"/>
      <c r="I45" s="7"/>
      <c r="J45" s="28"/>
      <c r="K45" s="7"/>
      <c r="L45" s="28">
        <v>0</v>
      </c>
      <c r="M45" s="7"/>
      <c r="N45" s="24">
        <f t="shared" si="0"/>
        <v>278645.66</v>
      </c>
    </row>
    <row r="46" spans="1:14" ht="14.25">
      <c r="A46" s="6" t="s">
        <v>5</v>
      </c>
      <c r="B46" s="7"/>
      <c r="C46" s="7"/>
      <c r="D46" s="7"/>
      <c r="E46" s="7"/>
      <c r="F46" s="28">
        <v>1679.28</v>
      </c>
      <c r="G46" s="7"/>
      <c r="H46" s="28">
        <v>245470.99</v>
      </c>
      <c r="I46" s="7"/>
      <c r="J46" s="28"/>
      <c r="K46" s="7"/>
      <c r="L46" s="28">
        <v>0</v>
      </c>
      <c r="M46" s="7"/>
      <c r="N46" s="24">
        <f t="shared" si="0"/>
        <v>247150.27</v>
      </c>
    </row>
    <row r="47" spans="1:14" ht="14.25">
      <c r="A47" s="6"/>
      <c r="B47" s="7"/>
      <c r="C47" s="7"/>
      <c r="D47" s="7"/>
      <c r="E47" s="7"/>
      <c r="F47" s="28"/>
      <c r="G47" s="7"/>
      <c r="H47" s="28"/>
      <c r="I47" s="7"/>
      <c r="J47" s="28"/>
      <c r="K47" s="7"/>
      <c r="L47" s="28"/>
      <c r="M47" s="7"/>
      <c r="N47" s="24"/>
    </row>
    <row r="48" spans="1:14" ht="15.75" thickBot="1">
      <c r="A48" s="38" t="s">
        <v>37</v>
      </c>
      <c r="B48" s="39"/>
      <c r="C48" s="39"/>
      <c r="D48" s="40"/>
      <c r="E48" s="40"/>
      <c r="F48" s="45">
        <f>SUM(F28:F47)</f>
        <v>50004301.70999999</v>
      </c>
      <c r="G48" s="39"/>
      <c r="H48" s="45">
        <f>SUM(H28:H47)</f>
        <v>245470.99</v>
      </c>
      <c r="I48" s="39"/>
      <c r="J48" s="45">
        <f>SUM(J37:J47)</f>
        <v>12029170.56</v>
      </c>
      <c r="K48" s="39"/>
      <c r="L48" s="45">
        <f>SUM(L28:L47)</f>
        <v>9585486.77</v>
      </c>
      <c r="M48" s="39"/>
      <c r="N48" s="46">
        <f>SUM(F48:M48)</f>
        <v>71864430.03</v>
      </c>
    </row>
    <row r="49" spans="1:14" ht="14.25">
      <c r="A49" s="6"/>
      <c r="B49" s="7"/>
      <c r="C49" s="7"/>
      <c r="D49" s="7"/>
      <c r="E49" s="7"/>
      <c r="F49" s="28"/>
      <c r="G49" s="7"/>
      <c r="H49" s="28"/>
      <c r="I49" s="7"/>
      <c r="J49" s="28"/>
      <c r="K49" s="7"/>
      <c r="L49" s="28"/>
      <c r="M49" s="7"/>
      <c r="N49" s="24"/>
    </row>
    <row r="50" spans="1:14" ht="14.25">
      <c r="A50" s="6" t="s">
        <v>38</v>
      </c>
      <c r="B50" s="7"/>
      <c r="C50" s="7"/>
      <c r="D50" s="7"/>
      <c r="E50" s="7"/>
      <c r="F50" s="28">
        <v>17854.34</v>
      </c>
      <c r="G50" s="7"/>
      <c r="H50" s="28">
        <v>0</v>
      </c>
      <c r="I50" s="7"/>
      <c r="J50" s="28">
        <v>0</v>
      </c>
      <c r="K50" s="7"/>
      <c r="L50" s="28">
        <v>0</v>
      </c>
      <c r="M50" s="7"/>
      <c r="N50" s="24">
        <f>SUM(F50:M50)</f>
        <v>17854.34</v>
      </c>
    </row>
    <row r="51" spans="1:14" ht="14.25">
      <c r="A51" s="6" t="s">
        <v>98</v>
      </c>
      <c r="B51" s="7"/>
      <c r="C51" s="7"/>
      <c r="D51" s="7"/>
      <c r="E51" s="7"/>
      <c r="F51" s="28">
        <v>3487927</v>
      </c>
      <c r="G51" s="7"/>
      <c r="H51" s="28">
        <v>48514.25</v>
      </c>
      <c r="I51" s="7"/>
      <c r="J51" s="28">
        <v>17927.89</v>
      </c>
      <c r="K51" s="7"/>
      <c r="L51" s="28">
        <v>404321.02</v>
      </c>
      <c r="M51" s="7"/>
      <c r="N51" s="24">
        <f>SUM(F51:M51)</f>
        <v>3958690.16</v>
      </c>
    </row>
    <row r="52" spans="1:14" ht="15">
      <c r="A52" s="26" t="s">
        <v>57</v>
      </c>
      <c r="B52" s="27"/>
      <c r="C52" s="27"/>
      <c r="D52" s="7"/>
      <c r="E52" s="7"/>
      <c r="F52" s="28"/>
      <c r="G52" s="7"/>
      <c r="H52" s="28"/>
      <c r="I52" s="7"/>
      <c r="J52" s="28"/>
      <c r="K52" s="7"/>
      <c r="L52" s="28"/>
      <c r="M52" s="7"/>
      <c r="N52" s="24"/>
    </row>
    <row r="53" spans="1:14" ht="15.75" thickBot="1">
      <c r="A53" s="34" t="s">
        <v>58</v>
      </c>
      <c r="B53" s="35"/>
      <c r="C53" s="35"/>
      <c r="D53" s="14"/>
      <c r="E53" s="14"/>
      <c r="F53" s="47">
        <f>SUM(F48:F52)</f>
        <v>53510083.05</v>
      </c>
      <c r="G53" s="35"/>
      <c r="H53" s="47">
        <f>SUM(H48:H52)</f>
        <v>293985.24</v>
      </c>
      <c r="I53" s="35"/>
      <c r="J53" s="47">
        <f>SUM(J48:J52)</f>
        <v>12047098.450000001</v>
      </c>
      <c r="K53" s="35"/>
      <c r="L53" s="47">
        <f>SUM(L48:L52)</f>
        <v>9989807.79</v>
      </c>
      <c r="M53" s="35"/>
      <c r="N53" s="48">
        <f>SUM(F53:M53)</f>
        <v>75840974.53</v>
      </c>
    </row>
    <row r="54" spans="1:14" ht="15" thickTop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</row>
    <row r="55" spans="1:14" ht="14.25">
      <c r="A55" s="42" t="s">
        <v>61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</sheetData>
  <sheetProtection/>
  <mergeCells count="7">
    <mergeCell ref="F5:M5"/>
    <mergeCell ref="F6:M6"/>
    <mergeCell ref="F7:M7"/>
    <mergeCell ref="F1:M1"/>
    <mergeCell ref="F2:M2"/>
    <mergeCell ref="F3:M3"/>
    <mergeCell ref="F4:M4"/>
  </mergeCells>
  <printOptions horizontalCentered="1"/>
  <pageMargins left="0.25" right="0.25" top="0.25" bottom="0.25" header="0.25" footer="0.25"/>
  <pageSetup fitToHeight="1" fitToWidth="1" horizontalDpi="300" verticalDpi="300" orientation="landscape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3" max="3" width="11.28125" style="0" customWidth="1"/>
    <col min="4" max="4" width="15.28125" style="0" customWidth="1"/>
    <col min="6" max="6" width="17.28125" style="0" customWidth="1"/>
    <col min="8" max="8" width="12.7109375" style="0" customWidth="1"/>
    <col min="10" max="10" width="16.7109375" style="0" customWidth="1"/>
    <col min="12" max="12" width="15.00390625" style="0" customWidth="1"/>
    <col min="14" max="14" width="15.7109375" style="0" customWidth="1"/>
  </cols>
  <sheetData>
    <row r="1" spans="1:14" ht="15">
      <c r="A1" s="55" t="s">
        <v>105</v>
      </c>
      <c r="B1" s="56"/>
      <c r="C1" s="56"/>
      <c r="D1" s="56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2</v>
      </c>
      <c r="B3" s="7"/>
      <c r="C3" s="7"/>
      <c r="D3" s="10">
        <v>4.952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3</v>
      </c>
      <c r="B4" s="7"/>
      <c r="C4" s="7"/>
      <c r="D4" s="10">
        <v>0.51</v>
      </c>
      <c r="E4" s="11"/>
      <c r="F4" s="63" t="s">
        <v>70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4</v>
      </c>
      <c r="B5" s="7"/>
      <c r="C5" s="7"/>
      <c r="D5" s="10">
        <v>0.25</v>
      </c>
      <c r="E5" s="11"/>
      <c r="F5" s="68" t="s">
        <v>102</v>
      </c>
      <c r="G5" s="68"/>
      <c r="H5" s="68"/>
      <c r="I5" s="68"/>
      <c r="J5" s="68"/>
      <c r="K5" s="68"/>
      <c r="L5" s="68"/>
      <c r="M5" s="68"/>
      <c r="N5" s="9"/>
    </row>
    <row r="6" spans="1:14" ht="15">
      <c r="A6" s="6" t="s">
        <v>63</v>
      </c>
      <c r="B6" s="7"/>
      <c r="C6" s="7"/>
      <c r="D6" s="10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64</v>
      </c>
      <c r="B7" s="7"/>
      <c r="C7" s="7"/>
      <c r="D7" s="10">
        <v>2</v>
      </c>
      <c r="E7" s="11"/>
      <c r="F7" s="63" t="s">
        <v>99</v>
      </c>
      <c r="G7" s="63"/>
      <c r="H7" s="63"/>
      <c r="I7" s="63"/>
      <c r="J7" s="63"/>
      <c r="K7" s="63"/>
      <c r="L7" s="63"/>
      <c r="M7" s="63"/>
      <c r="N7" s="9"/>
    </row>
    <row r="8" spans="1:14" ht="16.5" thickBot="1">
      <c r="A8" s="13"/>
      <c r="B8" s="14"/>
      <c r="C8" s="35" t="s">
        <v>45</v>
      </c>
      <c r="D8" s="54">
        <f>SUM(D3:D7)</f>
        <v>7.712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1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12</v>
      </c>
    </row>
    <row r="11" spans="1:14" ht="14.25">
      <c r="A11" s="6"/>
      <c r="B11" s="7"/>
      <c r="C11" s="7"/>
      <c r="D11" s="7"/>
      <c r="E11" s="7"/>
      <c r="F11" s="8" t="s">
        <v>39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4"/>
    </row>
    <row r="12" spans="1:14" ht="15">
      <c r="A12" s="26"/>
      <c r="B12" s="27"/>
      <c r="C12" s="27"/>
      <c r="D12" s="7"/>
      <c r="E12" s="7"/>
      <c r="F12" s="8" t="s">
        <v>40</v>
      </c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5">
      <c r="A13" s="26" t="s">
        <v>56</v>
      </c>
      <c r="B13" s="27"/>
      <c r="C13" s="2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28">
        <v>50000</v>
      </c>
      <c r="G14" s="28"/>
      <c r="H14" s="28">
        <v>0</v>
      </c>
      <c r="I14" s="28"/>
      <c r="J14" s="28">
        <v>0</v>
      </c>
      <c r="K14" s="28"/>
      <c r="L14" s="28">
        <v>35114</v>
      </c>
      <c r="M14" s="28"/>
      <c r="N14" s="24">
        <f>SUM(F14:M14)</f>
        <v>85114</v>
      </c>
    </row>
    <row r="15" spans="1:14" ht="14.25">
      <c r="A15" s="6" t="s">
        <v>48</v>
      </c>
      <c r="B15" s="7"/>
      <c r="C15" s="7"/>
      <c r="D15" s="7"/>
      <c r="E15" s="7"/>
      <c r="F15" s="28">
        <v>369105.95</v>
      </c>
      <c r="G15" s="7"/>
      <c r="H15" s="28">
        <v>0</v>
      </c>
      <c r="I15" s="7"/>
      <c r="J15" s="28">
        <v>0</v>
      </c>
      <c r="K15" s="7"/>
      <c r="L15" s="28">
        <v>6534344.77</v>
      </c>
      <c r="M15" s="7"/>
      <c r="N15" s="24">
        <f>SUM(F15:M15)</f>
        <v>6903450.72</v>
      </c>
    </row>
    <row r="16" spans="1:14" ht="14.25">
      <c r="A16" s="6" t="s">
        <v>15</v>
      </c>
      <c r="B16" s="7"/>
      <c r="C16" s="7"/>
      <c r="D16" s="7"/>
      <c r="E16" s="7"/>
      <c r="F16" s="28">
        <v>38101556</v>
      </c>
      <c r="G16" s="7"/>
      <c r="H16" s="28">
        <v>223306.16</v>
      </c>
      <c r="I16" s="7"/>
      <c r="J16" s="28">
        <v>1581717</v>
      </c>
      <c r="K16" s="7"/>
      <c r="L16" s="28">
        <v>62000</v>
      </c>
      <c r="M16" s="7"/>
      <c r="N16" s="24">
        <f>SUM(F16:M16)</f>
        <v>39968579.16</v>
      </c>
    </row>
    <row r="17" spans="1:14" ht="14.25">
      <c r="A17" s="6" t="s">
        <v>16</v>
      </c>
      <c r="B17" s="7"/>
      <c r="C17" s="7"/>
      <c r="D17" s="7"/>
      <c r="E17" s="7"/>
      <c r="F17" s="28">
        <v>14633728</v>
      </c>
      <c r="G17" s="7"/>
      <c r="H17" s="28">
        <v>0</v>
      </c>
      <c r="I17" s="7"/>
      <c r="J17" s="28">
        <v>4869766</v>
      </c>
      <c r="K17" s="7"/>
      <c r="L17" s="28">
        <v>1174522.74</v>
      </c>
      <c r="M17" s="7"/>
      <c r="N17" s="24">
        <f>SUM(F17:M17)</f>
        <v>20678016.74</v>
      </c>
    </row>
    <row r="18" spans="1:14" ht="14.25">
      <c r="A18" s="6" t="s">
        <v>79</v>
      </c>
      <c r="B18" s="7"/>
      <c r="C18" s="7"/>
      <c r="D18" s="7"/>
      <c r="E18" s="7"/>
      <c r="F18" s="28">
        <v>16000</v>
      </c>
      <c r="G18" s="7"/>
      <c r="H18" s="28">
        <v>0</v>
      </c>
      <c r="I18" s="7"/>
      <c r="J18" s="28">
        <v>0</v>
      </c>
      <c r="K18" s="7"/>
      <c r="L18" s="28">
        <v>0</v>
      </c>
      <c r="M18" s="7"/>
      <c r="N18" s="24">
        <f>SUM(F18:L18)</f>
        <v>16000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17</v>
      </c>
      <c r="B20" s="39"/>
      <c r="C20" s="39"/>
      <c r="D20" s="40"/>
      <c r="E20" s="40"/>
      <c r="F20" s="41">
        <f>SUM(F14:F18)</f>
        <v>53170389.95</v>
      </c>
      <c r="G20" s="50"/>
      <c r="H20" s="41">
        <f>SUM(H14:H18)</f>
        <v>223306.16</v>
      </c>
      <c r="I20" s="50"/>
      <c r="J20" s="41">
        <f>SUM(J14:J18)</f>
        <v>6451483</v>
      </c>
      <c r="K20" s="50"/>
      <c r="L20" s="41">
        <f>SUM(L14:L18)</f>
        <v>7805981.51</v>
      </c>
      <c r="M20" s="41"/>
      <c r="N20" s="51">
        <f>SUM(F20:M20)</f>
        <v>67651160.62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0</v>
      </c>
      <c r="G22" s="7"/>
      <c r="H22" s="28">
        <v>0</v>
      </c>
      <c r="I22" s="7"/>
      <c r="J22" s="28">
        <v>0</v>
      </c>
      <c r="K22" s="7"/>
      <c r="L22" s="28">
        <v>0</v>
      </c>
      <c r="M22" s="7"/>
      <c r="N22" s="24">
        <f>SUM(F22:M22)</f>
        <v>0</v>
      </c>
    </row>
    <row r="23" spans="1:14" ht="14.25">
      <c r="A23" s="6" t="s">
        <v>100</v>
      </c>
      <c r="B23" s="7"/>
      <c r="C23" s="32"/>
      <c r="D23" s="7"/>
      <c r="E23" s="7"/>
      <c r="F23" s="28">
        <v>6785837.19</v>
      </c>
      <c r="G23" s="7"/>
      <c r="H23" s="28">
        <v>62082.89</v>
      </c>
      <c r="I23" s="7"/>
      <c r="J23" s="28">
        <v>6613703.68</v>
      </c>
      <c r="K23" s="7"/>
      <c r="L23" s="52">
        <v>576113.59</v>
      </c>
      <c r="M23" s="7"/>
      <c r="N23" s="24">
        <f>SUM(F23:M23)</f>
        <v>14037737.35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52"/>
      <c r="M24" s="7"/>
      <c r="N24" s="24"/>
    </row>
    <row r="25" spans="1:14" ht="15.75" thickBot="1">
      <c r="A25" s="34" t="s">
        <v>19</v>
      </c>
      <c r="B25" s="35"/>
      <c r="C25" s="35"/>
      <c r="D25" s="14"/>
      <c r="E25" s="14"/>
      <c r="F25" s="47">
        <f>SUM(F20:F24)</f>
        <v>59956227.14</v>
      </c>
      <c r="G25" s="35"/>
      <c r="H25" s="47">
        <f>SUM(H20:H24)</f>
        <v>285389.05</v>
      </c>
      <c r="I25" s="35"/>
      <c r="J25" s="47">
        <f>SUM(J20:J24)</f>
        <v>13065186.68</v>
      </c>
      <c r="K25" s="35"/>
      <c r="L25" s="53">
        <f>SUM(L20:L24)</f>
        <v>8382095.1</v>
      </c>
      <c r="M25" s="35"/>
      <c r="N25" s="48">
        <f>SUM(F25:M25)</f>
        <v>81688897.97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104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28">
        <v>33909648.23</v>
      </c>
      <c r="G28" s="7"/>
      <c r="H28" s="28"/>
      <c r="I28" s="7"/>
      <c r="J28" s="28"/>
      <c r="K28" s="7"/>
      <c r="L28" s="28">
        <v>2349209.87</v>
      </c>
      <c r="M28" s="7"/>
      <c r="N28" s="24">
        <f aca="true" t="shared" si="0" ref="N28:N46">SUM(F28:M28)</f>
        <v>36258858.099999994</v>
      </c>
    </row>
    <row r="29" spans="1:14" ht="14.25">
      <c r="A29" s="6" t="s">
        <v>22</v>
      </c>
      <c r="B29" s="7"/>
      <c r="C29" s="7"/>
      <c r="D29" s="7"/>
      <c r="E29" s="7"/>
      <c r="F29" s="28">
        <v>1849791.8</v>
      </c>
      <c r="G29" s="7"/>
      <c r="H29" s="28"/>
      <c r="I29" s="7"/>
      <c r="J29" s="28"/>
      <c r="K29" s="7"/>
      <c r="L29" s="28">
        <v>1061362.67</v>
      </c>
      <c r="M29" s="7"/>
      <c r="N29" s="24">
        <f t="shared" si="0"/>
        <v>2911154.4699999997</v>
      </c>
    </row>
    <row r="30" spans="1:14" ht="14.25">
      <c r="A30" s="6" t="s">
        <v>23</v>
      </c>
      <c r="B30" s="7"/>
      <c r="C30" s="7"/>
      <c r="D30" s="7"/>
      <c r="E30" s="7"/>
      <c r="F30" s="28">
        <v>667133.78</v>
      </c>
      <c r="G30" s="7"/>
      <c r="H30" s="28"/>
      <c r="I30" s="7"/>
      <c r="J30" s="28"/>
      <c r="K30" s="7"/>
      <c r="L30" s="28">
        <v>2453.65</v>
      </c>
      <c r="M30" s="7"/>
      <c r="N30" s="24">
        <f t="shared" si="0"/>
        <v>669587.43</v>
      </c>
    </row>
    <row r="31" spans="1:14" ht="14.25">
      <c r="A31" s="6" t="s">
        <v>24</v>
      </c>
      <c r="B31" s="7"/>
      <c r="C31" s="7"/>
      <c r="D31" s="7"/>
      <c r="E31" s="7"/>
      <c r="F31" s="28">
        <v>652947.97</v>
      </c>
      <c r="G31" s="7"/>
      <c r="H31" s="28"/>
      <c r="I31" s="7"/>
      <c r="J31" s="28"/>
      <c r="K31" s="7"/>
      <c r="L31" s="28">
        <v>580268.1</v>
      </c>
      <c r="M31" s="7"/>
      <c r="N31" s="24">
        <f t="shared" si="0"/>
        <v>1233216.0699999998</v>
      </c>
    </row>
    <row r="32" spans="1:14" ht="14.25">
      <c r="A32" s="6" t="s">
        <v>66</v>
      </c>
      <c r="B32" s="7"/>
      <c r="C32" s="7"/>
      <c r="D32" s="7"/>
      <c r="E32" s="7"/>
      <c r="F32" s="28">
        <v>286926.14</v>
      </c>
      <c r="G32" s="7"/>
      <c r="H32" s="28"/>
      <c r="I32" s="7"/>
      <c r="J32" s="28"/>
      <c r="K32" s="7"/>
      <c r="L32" s="28">
        <v>412698.25</v>
      </c>
      <c r="M32" s="7"/>
      <c r="N32" s="24">
        <f t="shared" si="0"/>
        <v>699624.39</v>
      </c>
    </row>
    <row r="33" spans="1:14" ht="14.25">
      <c r="A33" s="6" t="s">
        <v>90</v>
      </c>
      <c r="B33" s="7"/>
      <c r="C33" s="7"/>
      <c r="D33" s="7"/>
      <c r="E33" s="7"/>
      <c r="F33" s="28">
        <v>373547</v>
      </c>
      <c r="G33" s="7"/>
      <c r="H33" s="28"/>
      <c r="I33" s="7"/>
      <c r="J33" s="28"/>
      <c r="K33" s="7"/>
      <c r="L33" s="28">
        <v>46325.48</v>
      </c>
      <c r="M33" s="7"/>
      <c r="N33" s="24">
        <f t="shared" si="0"/>
        <v>419872.48</v>
      </c>
    </row>
    <row r="34" spans="1:14" ht="14.25">
      <c r="A34" s="6" t="s">
        <v>26</v>
      </c>
      <c r="B34" s="7"/>
      <c r="C34" s="7"/>
      <c r="D34" s="7"/>
      <c r="E34" s="7"/>
      <c r="F34" s="28">
        <v>559025</v>
      </c>
      <c r="G34" s="7"/>
      <c r="H34" s="28"/>
      <c r="I34" s="7"/>
      <c r="J34" s="28"/>
      <c r="K34" s="7"/>
      <c r="L34" s="28">
        <v>0</v>
      </c>
      <c r="M34" s="7"/>
      <c r="N34" s="24">
        <f t="shared" si="0"/>
        <v>559025</v>
      </c>
    </row>
    <row r="35" spans="1:14" ht="14.25">
      <c r="A35" s="6" t="s">
        <v>27</v>
      </c>
      <c r="B35" s="7"/>
      <c r="C35" s="7"/>
      <c r="D35" s="7"/>
      <c r="E35" s="7"/>
      <c r="F35" s="28">
        <v>2204986.38</v>
      </c>
      <c r="G35" s="7"/>
      <c r="H35" s="28"/>
      <c r="I35" s="7"/>
      <c r="J35" s="28"/>
      <c r="K35" s="7"/>
      <c r="L35" s="28">
        <v>98477.07</v>
      </c>
      <c r="M35" s="7"/>
      <c r="N35" s="24">
        <f t="shared" si="0"/>
        <v>2303463.4499999997</v>
      </c>
    </row>
    <row r="36" spans="1:14" ht="14.25">
      <c r="A36" s="6" t="s">
        <v>28</v>
      </c>
      <c r="B36" s="7"/>
      <c r="C36" s="7"/>
      <c r="D36" s="7"/>
      <c r="E36" s="7"/>
      <c r="F36" s="28">
        <v>3121916.69</v>
      </c>
      <c r="G36" s="7"/>
      <c r="H36" s="28"/>
      <c r="I36" s="7"/>
      <c r="J36" s="28"/>
      <c r="K36" s="7"/>
      <c r="L36" s="28">
        <v>0</v>
      </c>
      <c r="M36" s="7"/>
      <c r="N36" s="24">
        <f t="shared" si="0"/>
        <v>3121916.69</v>
      </c>
    </row>
    <row r="37" spans="1:14" ht="14.25">
      <c r="A37" s="6" t="s">
        <v>44</v>
      </c>
      <c r="B37" s="7"/>
      <c r="C37" s="7"/>
      <c r="D37" s="7"/>
      <c r="E37" s="7"/>
      <c r="F37" s="28">
        <v>196368.93</v>
      </c>
      <c r="G37" s="7"/>
      <c r="H37" s="28"/>
      <c r="I37" s="7"/>
      <c r="J37" s="28">
        <v>13065186.68</v>
      </c>
      <c r="K37" s="7"/>
      <c r="L37" s="28">
        <v>0</v>
      </c>
      <c r="M37" s="7"/>
      <c r="N37" s="24">
        <f t="shared" si="0"/>
        <v>13261555.61</v>
      </c>
    </row>
    <row r="38" spans="1:14" ht="14.25">
      <c r="A38" s="6" t="s">
        <v>29</v>
      </c>
      <c r="B38" s="7"/>
      <c r="C38" s="7"/>
      <c r="D38" s="7"/>
      <c r="E38" s="7"/>
      <c r="F38" s="28">
        <v>395557</v>
      </c>
      <c r="G38" s="7"/>
      <c r="H38" s="28"/>
      <c r="I38" s="7"/>
      <c r="J38" s="28"/>
      <c r="K38" s="7"/>
      <c r="L38" s="28">
        <v>0</v>
      </c>
      <c r="M38" s="7"/>
      <c r="N38" s="24">
        <f t="shared" si="0"/>
        <v>395557</v>
      </c>
    </row>
    <row r="39" spans="1:14" ht="14.25">
      <c r="A39" s="6" t="s">
        <v>30</v>
      </c>
      <c r="B39" s="7"/>
      <c r="C39" s="7"/>
      <c r="D39" s="7"/>
      <c r="E39" s="7"/>
      <c r="F39" s="28">
        <v>0</v>
      </c>
      <c r="G39" s="7"/>
      <c r="H39" s="28"/>
      <c r="I39" s="7"/>
      <c r="J39" s="28"/>
      <c r="K39" s="7"/>
      <c r="L39" s="28">
        <v>3648079.58</v>
      </c>
      <c r="M39" s="7"/>
      <c r="N39" s="24">
        <f t="shared" si="0"/>
        <v>3648079.58</v>
      </c>
    </row>
    <row r="40" spans="1:14" ht="14.25">
      <c r="A40" s="6" t="s">
        <v>31</v>
      </c>
      <c r="B40" s="7"/>
      <c r="C40" s="7"/>
      <c r="D40" s="7"/>
      <c r="E40" s="7"/>
      <c r="F40" s="28">
        <v>325398</v>
      </c>
      <c r="G40" s="7"/>
      <c r="H40" s="28"/>
      <c r="I40" s="7"/>
      <c r="J40" s="28"/>
      <c r="K40" s="7"/>
      <c r="L40" s="28">
        <v>0</v>
      </c>
      <c r="M40" s="7"/>
      <c r="N40" s="24">
        <f t="shared" si="0"/>
        <v>325398</v>
      </c>
    </row>
    <row r="41" spans="1:14" ht="14.25">
      <c r="A41" s="6" t="s">
        <v>32</v>
      </c>
      <c r="B41" s="7"/>
      <c r="C41" s="7"/>
      <c r="D41" s="7"/>
      <c r="E41" s="7"/>
      <c r="F41" s="28">
        <v>2731311</v>
      </c>
      <c r="G41" s="7"/>
      <c r="H41" s="28"/>
      <c r="I41" s="7"/>
      <c r="J41" s="28"/>
      <c r="K41" s="7"/>
      <c r="L41" s="28">
        <v>68272</v>
      </c>
      <c r="M41" s="7"/>
      <c r="N41" s="24">
        <f t="shared" si="0"/>
        <v>2799583</v>
      </c>
    </row>
    <row r="42" spans="1:14" ht="14.25">
      <c r="A42" s="6" t="s">
        <v>33</v>
      </c>
      <c r="B42" s="7"/>
      <c r="C42" s="7"/>
      <c r="D42" s="7"/>
      <c r="E42" s="7"/>
      <c r="F42" s="28">
        <v>3900203.42</v>
      </c>
      <c r="G42" s="7"/>
      <c r="H42" s="28"/>
      <c r="I42" s="7"/>
      <c r="J42" s="28"/>
      <c r="K42" s="7"/>
      <c r="L42" s="28">
        <v>13700</v>
      </c>
      <c r="M42" s="7"/>
      <c r="N42" s="24">
        <f t="shared" si="0"/>
        <v>3913903.42</v>
      </c>
    </row>
    <row r="43" spans="1:14" ht="14.25">
      <c r="A43" s="6" t="s">
        <v>34</v>
      </c>
      <c r="B43" s="7"/>
      <c r="C43" s="7"/>
      <c r="D43" s="7"/>
      <c r="E43" s="7"/>
      <c r="F43" s="28">
        <v>1257563.55</v>
      </c>
      <c r="G43" s="7"/>
      <c r="H43" s="28"/>
      <c r="I43" s="7"/>
      <c r="J43" s="28"/>
      <c r="K43" s="7"/>
      <c r="L43" s="28">
        <v>0</v>
      </c>
      <c r="M43" s="7"/>
      <c r="N43" s="24">
        <f t="shared" si="0"/>
        <v>1257563.55</v>
      </c>
    </row>
    <row r="44" spans="1:14" ht="14.25">
      <c r="A44" s="6" t="s">
        <v>91</v>
      </c>
      <c r="B44" s="7"/>
      <c r="C44" s="7"/>
      <c r="D44" s="7"/>
      <c r="E44" s="7"/>
      <c r="F44" s="28">
        <v>1260711</v>
      </c>
      <c r="G44" s="7"/>
      <c r="H44" s="28"/>
      <c r="I44" s="7"/>
      <c r="J44" s="28"/>
      <c r="K44" s="7"/>
      <c r="L44" s="28">
        <v>0</v>
      </c>
      <c r="M44" s="7"/>
      <c r="N44" s="24">
        <f t="shared" si="0"/>
        <v>1260711</v>
      </c>
    </row>
    <row r="45" spans="1:14" ht="14.25">
      <c r="A45" s="6" t="s">
        <v>35</v>
      </c>
      <c r="B45" s="7"/>
      <c r="C45" s="7"/>
      <c r="D45" s="7"/>
      <c r="E45" s="7"/>
      <c r="F45" s="28">
        <v>312775.24</v>
      </c>
      <c r="G45" s="7"/>
      <c r="H45" s="28"/>
      <c r="I45" s="7"/>
      <c r="J45" s="28"/>
      <c r="K45" s="7"/>
      <c r="L45" s="28">
        <v>0</v>
      </c>
      <c r="M45" s="7"/>
      <c r="N45" s="24">
        <f t="shared" si="0"/>
        <v>312775.24</v>
      </c>
    </row>
    <row r="46" spans="1:14" ht="14.25">
      <c r="A46" s="6" t="s">
        <v>5</v>
      </c>
      <c r="B46" s="7"/>
      <c r="C46" s="7"/>
      <c r="D46" s="7"/>
      <c r="E46" s="7"/>
      <c r="F46" s="28">
        <v>1679.28</v>
      </c>
      <c r="G46" s="7"/>
      <c r="H46" s="28">
        <v>220318.75</v>
      </c>
      <c r="I46" s="7"/>
      <c r="J46" s="28"/>
      <c r="K46" s="7"/>
      <c r="L46" s="28">
        <v>0</v>
      </c>
      <c r="M46" s="7"/>
      <c r="N46" s="24">
        <f t="shared" si="0"/>
        <v>221998.03</v>
      </c>
    </row>
    <row r="47" spans="1:14" ht="14.25">
      <c r="A47" s="6"/>
      <c r="B47" s="7"/>
      <c r="C47" s="7"/>
      <c r="D47" s="7"/>
      <c r="E47" s="7"/>
      <c r="F47" s="28"/>
      <c r="G47" s="7"/>
      <c r="H47" s="28"/>
      <c r="I47" s="7"/>
      <c r="J47" s="28"/>
      <c r="K47" s="7"/>
      <c r="L47" s="28"/>
      <c r="M47" s="7"/>
      <c r="N47" s="24"/>
    </row>
    <row r="48" spans="1:14" ht="15.75" thickBot="1">
      <c r="A48" s="38" t="s">
        <v>37</v>
      </c>
      <c r="B48" s="39"/>
      <c r="C48" s="39"/>
      <c r="D48" s="40"/>
      <c r="E48" s="40"/>
      <c r="F48" s="45">
        <f>SUM(F28:F47)</f>
        <v>54007490.41</v>
      </c>
      <c r="G48" s="39"/>
      <c r="H48" s="45">
        <f>SUM(H28:H47)</f>
        <v>220318.75</v>
      </c>
      <c r="I48" s="39"/>
      <c r="J48" s="45">
        <f>SUM(J37:J47)</f>
        <v>13065186.68</v>
      </c>
      <c r="K48" s="39"/>
      <c r="L48" s="45">
        <f>SUM(L28:L47)</f>
        <v>8280846.670000001</v>
      </c>
      <c r="M48" s="39"/>
      <c r="N48" s="46">
        <f>SUM(F48:M48)</f>
        <v>75573842.51</v>
      </c>
    </row>
    <row r="49" spans="1:14" ht="14.25">
      <c r="A49" s="6"/>
      <c r="B49" s="7"/>
      <c r="C49" s="7"/>
      <c r="D49" s="7"/>
      <c r="E49" s="7"/>
      <c r="F49" s="28"/>
      <c r="G49" s="7"/>
      <c r="H49" s="28"/>
      <c r="I49" s="7"/>
      <c r="J49" s="28"/>
      <c r="K49" s="7"/>
      <c r="L49" s="28"/>
      <c r="M49" s="7"/>
      <c r="N49" s="24"/>
    </row>
    <row r="50" spans="1:14" ht="14.25">
      <c r="A50" s="6" t="s">
        <v>38</v>
      </c>
      <c r="B50" s="7"/>
      <c r="C50" s="7"/>
      <c r="D50" s="7"/>
      <c r="E50" s="7"/>
      <c r="F50" s="28">
        <v>0</v>
      </c>
      <c r="G50" s="7"/>
      <c r="H50" s="28">
        <v>0</v>
      </c>
      <c r="I50" s="7"/>
      <c r="J50" s="28">
        <v>0</v>
      </c>
      <c r="K50" s="7"/>
      <c r="L50" s="28">
        <v>0</v>
      </c>
      <c r="M50" s="7"/>
      <c r="N50" s="24">
        <f>SUM(F50:M50)</f>
        <v>0</v>
      </c>
    </row>
    <row r="51" spans="1:14" ht="14.25">
      <c r="A51" s="6" t="s">
        <v>101</v>
      </c>
      <c r="B51" s="7"/>
      <c r="C51" s="7"/>
      <c r="D51" s="7"/>
      <c r="E51" s="7"/>
      <c r="F51" s="28">
        <v>5948736.73</v>
      </c>
      <c r="G51" s="7"/>
      <c r="H51" s="28">
        <v>65070.3</v>
      </c>
      <c r="I51" s="7"/>
      <c r="J51" s="28">
        <v>0</v>
      </c>
      <c r="K51" s="7"/>
      <c r="L51" s="28">
        <v>101248.43</v>
      </c>
      <c r="M51" s="7"/>
      <c r="N51" s="24">
        <f>SUM(F51:M51)</f>
        <v>6115055.46</v>
      </c>
    </row>
    <row r="52" spans="1:14" ht="15">
      <c r="A52" s="26"/>
      <c r="B52" s="27"/>
      <c r="C52" s="27"/>
      <c r="D52" s="7"/>
      <c r="E52" s="7"/>
      <c r="F52" s="28"/>
      <c r="G52" s="7"/>
      <c r="H52" s="28"/>
      <c r="I52" s="7"/>
      <c r="J52" s="28"/>
      <c r="K52" s="7"/>
      <c r="L52" s="28"/>
      <c r="M52" s="7"/>
      <c r="N52" s="24"/>
    </row>
    <row r="53" spans="1:14" ht="15.75" thickBot="1">
      <c r="A53" s="34" t="s">
        <v>103</v>
      </c>
      <c r="B53" s="35"/>
      <c r="C53" s="35"/>
      <c r="D53" s="14"/>
      <c r="E53" s="14"/>
      <c r="F53" s="47">
        <f>SUM(F48:F52)</f>
        <v>59956227.14</v>
      </c>
      <c r="G53" s="35"/>
      <c r="H53" s="47">
        <f>SUM(H48:H52)</f>
        <v>285389.05</v>
      </c>
      <c r="I53" s="35"/>
      <c r="J53" s="47">
        <f>SUM(J48:J52)</f>
        <v>13065186.68</v>
      </c>
      <c r="K53" s="35"/>
      <c r="L53" s="53">
        <f>SUM(L48:L52)</f>
        <v>8382095.100000001</v>
      </c>
      <c r="M53" s="35"/>
      <c r="N53" s="48">
        <f>SUM(F53:M53)</f>
        <v>81688897.97</v>
      </c>
    </row>
    <row r="54" spans="1:14" ht="15" thickTop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</row>
    <row r="55" spans="1:14" ht="14.25">
      <c r="A55" s="42" t="s">
        <v>61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</sheetData>
  <sheetProtection/>
  <mergeCells count="7">
    <mergeCell ref="F7:M7"/>
    <mergeCell ref="F1:M1"/>
    <mergeCell ref="F2:M2"/>
    <mergeCell ref="F3:M3"/>
    <mergeCell ref="F4:M4"/>
    <mergeCell ref="F5:M5"/>
    <mergeCell ref="F6:M6"/>
  </mergeCells>
  <printOptions horizontalCentered="1"/>
  <pageMargins left="0.25" right="0.25" top="0.25" bottom="0.25" header="0.25" footer="0.25"/>
  <pageSetup fitToHeight="1" fitToWidth="1" horizontalDpi="300" verticalDpi="300"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31">
      <selection activeCell="L39" sqref="L39"/>
    </sheetView>
  </sheetViews>
  <sheetFormatPr defaultColWidth="9.140625" defaultRowHeight="12.75"/>
  <cols>
    <col min="1" max="2" width="9.7109375" style="0" customWidth="1"/>
    <col min="3" max="3" width="11.28125" style="0" customWidth="1"/>
    <col min="4" max="4" width="15.28125" style="0" customWidth="1"/>
    <col min="6" max="6" width="17.28125" style="0" customWidth="1"/>
    <col min="8" max="8" width="12.7109375" style="0" customWidth="1"/>
    <col min="10" max="10" width="16.7109375" style="0" customWidth="1"/>
    <col min="12" max="12" width="15.00390625" style="0" customWidth="1"/>
    <col min="14" max="14" width="15.7109375" style="0" customWidth="1"/>
  </cols>
  <sheetData>
    <row r="1" spans="1:14" ht="15">
      <c r="A1" s="55" t="s">
        <v>105</v>
      </c>
      <c r="B1" s="56"/>
      <c r="C1" s="56"/>
      <c r="D1" s="56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2</v>
      </c>
      <c r="B3" s="7"/>
      <c r="C3" s="7"/>
      <c r="D3" s="10">
        <v>5.163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3</v>
      </c>
      <c r="B4" s="7"/>
      <c r="C4" s="7"/>
      <c r="D4" s="10">
        <v>0.498</v>
      </c>
      <c r="E4" s="11"/>
      <c r="F4" s="63" t="s">
        <v>70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4</v>
      </c>
      <c r="B5" s="7"/>
      <c r="C5" s="7"/>
      <c r="D5" s="10">
        <v>0.25</v>
      </c>
      <c r="E5" s="11"/>
      <c r="F5" s="68" t="s">
        <v>108</v>
      </c>
      <c r="G5" s="68"/>
      <c r="H5" s="68"/>
      <c r="I5" s="68"/>
      <c r="J5" s="68"/>
      <c r="K5" s="68"/>
      <c r="L5" s="68"/>
      <c r="M5" s="68"/>
      <c r="N5" s="9"/>
    </row>
    <row r="6" spans="1:14" ht="15">
      <c r="A6" s="6" t="s">
        <v>63</v>
      </c>
      <c r="B6" s="7"/>
      <c r="C6" s="7"/>
      <c r="D6" s="10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64</v>
      </c>
      <c r="B7" s="7"/>
      <c r="C7" s="7"/>
      <c r="D7" s="10">
        <v>1.75</v>
      </c>
      <c r="E7" s="11"/>
      <c r="F7" s="63" t="s">
        <v>110</v>
      </c>
      <c r="G7" s="63"/>
      <c r="H7" s="63"/>
      <c r="I7" s="63"/>
      <c r="J7" s="63"/>
      <c r="K7" s="63"/>
      <c r="L7" s="63"/>
      <c r="M7" s="63"/>
      <c r="N7" s="9"/>
    </row>
    <row r="8" spans="1:14" ht="16.5" thickBot="1">
      <c r="A8" s="13"/>
      <c r="B8" s="14"/>
      <c r="C8" s="35" t="s">
        <v>45</v>
      </c>
      <c r="D8" s="54">
        <f>SUM(D3:D7)</f>
        <v>7.6610000000000005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1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12</v>
      </c>
    </row>
    <row r="11" spans="1:14" ht="14.25">
      <c r="A11" s="6"/>
      <c r="B11" s="7"/>
      <c r="C11" s="7"/>
      <c r="D11" s="7"/>
      <c r="E11" s="7"/>
      <c r="F11" s="8" t="s">
        <v>39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4"/>
    </row>
    <row r="12" spans="1:14" ht="15">
      <c r="A12" s="26"/>
      <c r="B12" s="27"/>
      <c r="C12" s="27"/>
      <c r="D12" s="7"/>
      <c r="E12" s="7"/>
      <c r="F12" s="8" t="s">
        <v>40</v>
      </c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5">
      <c r="A13" s="26" t="s">
        <v>56</v>
      </c>
      <c r="B13" s="27"/>
      <c r="C13" s="2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28">
        <v>50000</v>
      </c>
      <c r="G14" s="28"/>
      <c r="H14" s="28">
        <v>0</v>
      </c>
      <c r="I14" s="28"/>
      <c r="J14" s="28">
        <v>0</v>
      </c>
      <c r="K14" s="28"/>
      <c r="L14" s="28">
        <v>844.53</v>
      </c>
      <c r="M14" s="28"/>
      <c r="N14" s="24">
        <f>SUM(F14:M14)</f>
        <v>50844.53</v>
      </c>
    </row>
    <row r="15" spans="1:14" ht="14.25">
      <c r="A15" s="6" t="s">
        <v>48</v>
      </c>
      <c r="B15" s="7"/>
      <c r="C15" s="7"/>
      <c r="D15" s="7"/>
      <c r="E15" s="7"/>
      <c r="F15" s="28">
        <v>302898.96</v>
      </c>
      <c r="G15" s="7"/>
      <c r="H15" s="28">
        <v>0</v>
      </c>
      <c r="I15" s="7"/>
      <c r="J15" s="28">
        <v>0</v>
      </c>
      <c r="K15" s="7"/>
      <c r="L15" s="28">
        <v>8276154.18</v>
      </c>
      <c r="M15" s="7"/>
      <c r="N15" s="24">
        <f>SUM(F15:M15)</f>
        <v>8579053.14</v>
      </c>
    </row>
    <row r="16" spans="1:14" ht="14.25">
      <c r="A16" s="6" t="s">
        <v>15</v>
      </c>
      <c r="B16" s="7"/>
      <c r="C16" s="7"/>
      <c r="D16" s="7"/>
      <c r="E16" s="7"/>
      <c r="F16" s="28">
        <v>36142136</v>
      </c>
      <c r="G16" s="7"/>
      <c r="H16" s="28">
        <v>223306.16</v>
      </c>
      <c r="I16" s="7"/>
      <c r="J16" s="28">
        <v>2579161</v>
      </c>
      <c r="K16" s="7"/>
      <c r="L16" s="28">
        <v>60000</v>
      </c>
      <c r="M16" s="7"/>
      <c r="N16" s="24">
        <f>SUM(F16:M16)</f>
        <v>39004603.16</v>
      </c>
    </row>
    <row r="17" spans="1:14" ht="14.25">
      <c r="A17" s="6" t="s">
        <v>16</v>
      </c>
      <c r="B17" s="7"/>
      <c r="C17" s="7"/>
      <c r="D17" s="7"/>
      <c r="E17" s="7"/>
      <c r="F17" s="28">
        <v>14040554</v>
      </c>
      <c r="G17" s="7"/>
      <c r="H17" s="28">
        <v>0</v>
      </c>
      <c r="I17" s="7"/>
      <c r="J17" s="28">
        <v>3940626</v>
      </c>
      <c r="K17" s="7"/>
      <c r="L17" s="28">
        <v>1246840.76</v>
      </c>
      <c r="M17" s="7"/>
      <c r="N17" s="24">
        <f>SUM(F17:M17)</f>
        <v>19228020.76</v>
      </c>
    </row>
    <row r="18" spans="1:14" ht="14.25">
      <c r="A18" s="6" t="s">
        <v>79</v>
      </c>
      <c r="B18" s="7"/>
      <c r="C18" s="7"/>
      <c r="D18" s="7"/>
      <c r="E18" s="7"/>
      <c r="F18" s="28">
        <v>16000</v>
      </c>
      <c r="G18" s="7"/>
      <c r="H18" s="28">
        <v>0</v>
      </c>
      <c r="I18" s="7"/>
      <c r="J18" s="28">
        <v>0</v>
      </c>
      <c r="K18" s="7"/>
      <c r="L18" s="28">
        <v>0</v>
      </c>
      <c r="M18" s="7"/>
      <c r="N18" s="24">
        <f>SUM(F18:L18)</f>
        <v>16000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17</v>
      </c>
      <c r="B20" s="39"/>
      <c r="C20" s="39"/>
      <c r="D20" s="40"/>
      <c r="E20" s="40"/>
      <c r="F20" s="41">
        <f>SUM(F14:F18)</f>
        <v>50551588.96</v>
      </c>
      <c r="G20" s="50"/>
      <c r="H20" s="41">
        <f>SUM(H14:H18)</f>
        <v>223306.16</v>
      </c>
      <c r="I20" s="50"/>
      <c r="J20" s="41">
        <f>SUM(J14:J18)</f>
        <v>6519787</v>
      </c>
      <c r="K20" s="50"/>
      <c r="L20" s="41">
        <f>SUM(L14:L18)</f>
        <v>9583839.47</v>
      </c>
      <c r="M20" s="41"/>
      <c r="N20" s="51">
        <f>SUM(F20:M20)</f>
        <v>66878521.589999996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0</v>
      </c>
      <c r="G22" s="7"/>
      <c r="H22" s="28">
        <v>0</v>
      </c>
      <c r="I22" s="7"/>
      <c r="J22" s="28">
        <v>0</v>
      </c>
      <c r="K22" s="7"/>
      <c r="L22" s="28">
        <v>0</v>
      </c>
      <c r="M22" s="7"/>
      <c r="N22" s="24">
        <f>SUM(F22:M22)</f>
        <v>0</v>
      </c>
    </row>
    <row r="23" spans="1:14" ht="14.25">
      <c r="A23" s="6" t="s">
        <v>106</v>
      </c>
      <c r="B23" s="7"/>
      <c r="C23" s="32"/>
      <c r="D23" s="7"/>
      <c r="E23" s="7"/>
      <c r="F23" s="28">
        <v>8692864.82</v>
      </c>
      <c r="G23" s="7"/>
      <c r="H23" s="28">
        <v>53813.1</v>
      </c>
      <c r="I23" s="7"/>
      <c r="J23" s="28">
        <v>5313300.29</v>
      </c>
      <c r="K23" s="7"/>
      <c r="L23" s="52">
        <v>421863.35</v>
      </c>
      <c r="M23" s="7"/>
      <c r="N23" s="24">
        <f>SUM(F23:M23)</f>
        <v>14481841.56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52"/>
      <c r="M24" s="7"/>
      <c r="N24" s="24"/>
    </row>
    <row r="25" spans="1:14" ht="15.75" thickBot="1">
      <c r="A25" s="34" t="s">
        <v>19</v>
      </c>
      <c r="B25" s="35"/>
      <c r="C25" s="35"/>
      <c r="D25" s="14"/>
      <c r="E25" s="14"/>
      <c r="F25" s="47">
        <f>SUM(F20:F24)</f>
        <v>59244453.78</v>
      </c>
      <c r="G25" s="35"/>
      <c r="H25" s="47">
        <f>SUM(H20:H24)</f>
        <v>277119.26</v>
      </c>
      <c r="I25" s="35"/>
      <c r="J25" s="47">
        <f>SUM(J20:J24)</f>
        <v>11833087.29</v>
      </c>
      <c r="K25" s="35"/>
      <c r="L25" s="53">
        <f>SUM(L20:L24)</f>
        <v>10005702.82</v>
      </c>
      <c r="M25" s="35"/>
      <c r="N25" s="48">
        <f>SUM(F25:M25)</f>
        <v>81360363.15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104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28">
        <v>34213641.49</v>
      </c>
      <c r="G28" s="7"/>
      <c r="H28" s="28"/>
      <c r="I28" s="7"/>
      <c r="J28" s="28"/>
      <c r="K28" s="7"/>
      <c r="L28" s="28">
        <v>3346254.47</v>
      </c>
      <c r="M28" s="7"/>
      <c r="N28" s="24">
        <f aca="true" t="shared" si="0" ref="N28:N46">SUM(F28:M28)</f>
        <v>37559895.96</v>
      </c>
    </row>
    <row r="29" spans="1:14" ht="14.25">
      <c r="A29" s="6" t="s">
        <v>22</v>
      </c>
      <c r="B29" s="7"/>
      <c r="C29" s="7"/>
      <c r="D29" s="7"/>
      <c r="E29" s="7"/>
      <c r="F29" s="28">
        <v>1865060.8</v>
      </c>
      <c r="G29" s="7"/>
      <c r="H29" s="28"/>
      <c r="I29" s="7"/>
      <c r="J29" s="28"/>
      <c r="K29" s="7"/>
      <c r="L29" s="28">
        <v>1153056.87</v>
      </c>
      <c r="M29" s="7"/>
      <c r="N29" s="24">
        <f t="shared" si="0"/>
        <v>3018117.67</v>
      </c>
    </row>
    <row r="30" spans="1:14" ht="14.25">
      <c r="A30" s="6" t="s">
        <v>23</v>
      </c>
      <c r="B30" s="7"/>
      <c r="C30" s="7"/>
      <c r="D30" s="7"/>
      <c r="E30" s="7"/>
      <c r="F30" s="28">
        <v>668136.87</v>
      </c>
      <c r="G30" s="7"/>
      <c r="H30" s="28"/>
      <c r="I30" s="7"/>
      <c r="J30" s="28"/>
      <c r="K30" s="7"/>
      <c r="L30" s="28">
        <v>30309.93</v>
      </c>
      <c r="M30" s="7"/>
      <c r="N30" s="24">
        <f t="shared" si="0"/>
        <v>698446.8</v>
      </c>
    </row>
    <row r="31" spans="1:14" ht="14.25">
      <c r="A31" s="6" t="s">
        <v>24</v>
      </c>
      <c r="B31" s="7"/>
      <c r="C31" s="7"/>
      <c r="D31" s="7"/>
      <c r="E31" s="7"/>
      <c r="F31" s="28">
        <v>672948.78</v>
      </c>
      <c r="G31" s="7"/>
      <c r="H31" s="28"/>
      <c r="I31" s="7"/>
      <c r="J31" s="28"/>
      <c r="K31" s="7"/>
      <c r="L31" s="28">
        <v>574488.75</v>
      </c>
      <c r="M31" s="7"/>
      <c r="N31" s="24">
        <f t="shared" si="0"/>
        <v>1247437.53</v>
      </c>
    </row>
    <row r="32" spans="1:14" ht="14.25">
      <c r="A32" s="6" t="s">
        <v>66</v>
      </c>
      <c r="B32" s="7"/>
      <c r="C32" s="7"/>
      <c r="D32" s="7"/>
      <c r="E32" s="7"/>
      <c r="F32" s="28">
        <v>442170.83</v>
      </c>
      <c r="G32" s="7"/>
      <c r="H32" s="28"/>
      <c r="I32" s="7"/>
      <c r="J32" s="28"/>
      <c r="K32" s="7"/>
      <c r="L32" s="28">
        <v>894541.33</v>
      </c>
      <c r="M32" s="7"/>
      <c r="N32" s="24">
        <f t="shared" si="0"/>
        <v>1336712.16</v>
      </c>
    </row>
    <row r="33" spans="1:14" ht="14.25">
      <c r="A33" s="6" t="s">
        <v>90</v>
      </c>
      <c r="B33" s="7"/>
      <c r="C33" s="7"/>
      <c r="D33" s="7"/>
      <c r="E33" s="7"/>
      <c r="F33" s="28">
        <v>393685</v>
      </c>
      <c r="G33" s="7"/>
      <c r="H33" s="28"/>
      <c r="I33" s="7"/>
      <c r="J33" s="28"/>
      <c r="K33" s="7"/>
      <c r="L33" s="28">
        <v>48938.56</v>
      </c>
      <c r="M33" s="7"/>
      <c r="N33" s="24">
        <f t="shared" si="0"/>
        <v>442623.56</v>
      </c>
    </row>
    <row r="34" spans="1:14" ht="14.25">
      <c r="A34" s="6" t="s">
        <v>26</v>
      </c>
      <c r="B34" s="7"/>
      <c r="C34" s="7"/>
      <c r="D34" s="7"/>
      <c r="E34" s="7"/>
      <c r="F34" s="28">
        <v>564647</v>
      </c>
      <c r="G34" s="7"/>
      <c r="H34" s="28"/>
      <c r="I34" s="7"/>
      <c r="J34" s="28"/>
      <c r="K34" s="7"/>
      <c r="L34" s="28">
        <v>0</v>
      </c>
      <c r="M34" s="7"/>
      <c r="N34" s="24">
        <f t="shared" si="0"/>
        <v>564647</v>
      </c>
    </row>
    <row r="35" spans="1:14" ht="14.25">
      <c r="A35" s="6" t="s">
        <v>27</v>
      </c>
      <c r="B35" s="7"/>
      <c r="C35" s="7"/>
      <c r="D35" s="7"/>
      <c r="E35" s="7"/>
      <c r="F35" s="28">
        <v>1870416.48</v>
      </c>
      <c r="G35" s="7"/>
      <c r="H35" s="28"/>
      <c r="I35" s="7"/>
      <c r="J35" s="28"/>
      <c r="K35" s="7"/>
      <c r="L35" s="28">
        <v>110767.58</v>
      </c>
      <c r="M35" s="7"/>
      <c r="N35" s="24">
        <f t="shared" si="0"/>
        <v>1981184.06</v>
      </c>
    </row>
    <row r="36" spans="1:14" ht="14.25">
      <c r="A36" s="6" t="s">
        <v>28</v>
      </c>
      <c r="B36" s="7"/>
      <c r="C36" s="7"/>
      <c r="D36" s="7"/>
      <c r="E36" s="7"/>
      <c r="F36" s="28">
        <v>3366839</v>
      </c>
      <c r="G36" s="7"/>
      <c r="H36" s="28"/>
      <c r="I36" s="7"/>
      <c r="J36" s="28"/>
      <c r="K36" s="7"/>
      <c r="L36" s="28">
        <v>0</v>
      </c>
      <c r="M36" s="7"/>
      <c r="N36" s="24">
        <f t="shared" si="0"/>
        <v>3366839</v>
      </c>
    </row>
    <row r="37" spans="1:14" ht="14.25">
      <c r="A37" s="6" t="s">
        <v>44</v>
      </c>
      <c r="B37" s="7"/>
      <c r="C37" s="7"/>
      <c r="D37" s="7"/>
      <c r="E37" s="7"/>
      <c r="F37" s="28">
        <v>200572</v>
      </c>
      <c r="G37" s="7"/>
      <c r="H37" s="28"/>
      <c r="I37" s="7"/>
      <c r="J37" s="28">
        <v>11833087.29</v>
      </c>
      <c r="K37" s="7"/>
      <c r="L37" s="28">
        <v>0</v>
      </c>
      <c r="M37" s="7"/>
      <c r="N37" s="24">
        <f t="shared" si="0"/>
        <v>12033659.29</v>
      </c>
    </row>
    <row r="38" spans="1:14" ht="14.25">
      <c r="A38" s="6" t="s">
        <v>29</v>
      </c>
      <c r="B38" s="7"/>
      <c r="C38" s="7"/>
      <c r="D38" s="7"/>
      <c r="E38" s="7"/>
      <c r="F38" s="28">
        <v>428321</v>
      </c>
      <c r="G38" s="7"/>
      <c r="H38" s="28"/>
      <c r="I38" s="7"/>
      <c r="J38" s="28"/>
      <c r="K38" s="7"/>
      <c r="L38" s="28">
        <v>0</v>
      </c>
      <c r="M38" s="7"/>
      <c r="N38" s="24">
        <f t="shared" si="0"/>
        <v>428321</v>
      </c>
    </row>
    <row r="39" spans="1:14" ht="14.25">
      <c r="A39" s="6" t="s">
        <v>30</v>
      </c>
      <c r="B39" s="7"/>
      <c r="C39" s="7"/>
      <c r="D39" s="7"/>
      <c r="E39" s="7"/>
      <c r="F39" s="28">
        <v>0</v>
      </c>
      <c r="G39" s="7"/>
      <c r="H39" s="28"/>
      <c r="I39" s="7"/>
      <c r="J39" s="28"/>
      <c r="K39" s="7"/>
      <c r="L39" s="28">
        <v>3688111.13</v>
      </c>
      <c r="M39" s="7"/>
      <c r="N39" s="24">
        <f t="shared" si="0"/>
        <v>3688111.13</v>
      </c>
    </row>
    <row r="40" spans="1:14" ht="14.25">
      <c r="A40" s="6" t="s">
        <v>31</v>
      </c>
      <c r="B40" s="7"/>
      <c r="C40" s="7"/>
      <c r="D40" s="7"/>
      <c r="E40" s="7"/>
      <c r="F40" s="28">
        <v>322053.65</v>
      </c>
      <c r="G40" s="7"/>
      <c r="H40" s="28"/>
      <c r="I40" s="7"/>
      <c r="J40" s="28"/>
      <c r="K40" s="7"/>
      <c r="L40" s="28">
        <v>0</v>
      </c>
      <c r="M40" s="7"/>
      <c r="N40" s="24">
        <f t="shared" si="0"/>
        <v>322053.65</v>
      </c>
    </row>
    <row r="41" spans="1:14" ht="14.25">
      <c r="A41" s="6" t="s">
        <v>32</v>
      </c>
      <c r="B41" s="7"/>
      <c r="C41" s="7"/>
      <c r="D41" s="7"/>
      <c r="E41" s="7"/>
      <c r="F41" s="28">
        <v>3390632</v>
      </c>
      <c r="G41" s="7"/>
      <c r="H41" s="28"/>
      <c r="I41" s="7"/>
      <c r="J41" s="28"/>
      <c r="K41" s="7"/>
      <c r="L41" s="28">
        <v>83307.25</v>
      </c>
      <c r="M41" s="7"/>
      <c r="N41" s="24">
        <f t="shared" si="0"/>
        <v>3473939.25</v>
      </c>
    </row>
    <row r="42" spans="1:14" ht="14.25">
      <c r="A42" s="6" t="s">
        <v>33</v>
      </c>
      <c r="B42" s="7"/>
      <c r="C42" s="7"/>
      <c r="D42" s="7"/>
      <c r="E42" s="7"/>
      <c r="F42" s="28">
        <v>4320678.15</v>
      </c>
      <c r="G42" s="7"/>
      <c r="H42" s="28"/>
      <c r="I42" s="7"/>
      <c r="J42" s="28"/>
      <c r="K42" s="7"/>
      <c r="L42" s="28">
        <v>11300</v>
      </c>
      <c r="M42" s="7"/>
      <c r="N42" s="24">
        <f t="shared" si="0"/>
        <v>4331978.15</v>
      </c>
    </row>
    <row r="43" spans="1:14" ht="14.25">
      <c r="A43" s="6" t="s">
        <v>34</v>
      </c>
      <c r="B43" s="7"/>
      <c r="C43" s="7"/>
      <c r="D43" s="7"/>
      <c r="E43" s="7"/>
      <c r="F43" s="28">
        <v>1321387.33</v>
      </c>
      <c r="G43" s="7"/>
      <c r="H43" s="28"/>
      <c r="I43" s="7"/>
      <c r="J43" s="28"/>
      <c r="K43" s="7"/>
      <c r="L43" s="28">
        <v>0</v>
      </c>
      <c r="M43" s="7"/>
      <c r="N43" s="24">
        <f t="shared" si="0"/>
        <v>1321387.33</v>
      </c>
    </row>
    <row r="44" spans="1:14" ht="14.25">
      <c r="A44" s="6" t="s">
        <v>91</v>
      </c>
      <c r="B44" s="7"/>
      <c r="C44" s="7"/>
      <c r="D44" s="7"/>
      <c r="E44" s="7"/>
      <c r="F44" s="28">
        <v>1360490.33</v>
      </c>
      <c r="G44" s="7"/>
      <c r="H44" s="28"/>
      <c r="I44" s="7"/>
      <c r="J44" s="28"/>
      <c r="K44" s="7"/>
      <c r="L44" s="28">
        <v>0</v>
      </c>
      <c r="M44" s="7"/>
      <c r="N44" s="24">
        <f t="shared" si="0"/>
        <v>1360490.33</v>
      </c>
    </row>
    <row r="45" spans="1:14" ht="14.25">
      <c r="A45" s="6" t="s">
        <v>35</v>
      </c>
      <c r="B45" s="7"/>
      <c r="C45" s="7"/>
      <c r="D45" s="7"/>
      <c r="E45" s="7"/>
      <c r="F45" s="28">
        <v>347500</v>
      </c>
      <c r="G45" s="7"/>
      <c r="H45" s="28"/>
      <c r="I45" s="7"/>
      <c r="J45" s="28"/>
      <c r="K45" s="7"/>
      <c r="L45" s="28">
        <v>0</v>
      </c>
      <c r="M45" s="7"/>
      <c r="N45" s="24">
        <f t="shared" si="0"/>
        <v>347500</v>
      </c>
    </row>
    <row r="46" spans="1:14" ht="14.25">
      <c r="A46" s="6" t="s">
        <v>5</v>
      </c>
      <c r="B46" s="7"/>
      <c r="C46" s="7"/>
      <c r="D46" s="7"/>
      <c r="E46" s="7"/>
      <c r="F46" s="28">
        <v>1539.34</v>
      </c>
      <c r="G46" s="7"/>
      <c r="H46" s="28">
        <v>224543.75</v>
      </c>
      <c r="I46" s="7"/>
      <c r="J46" s="28"/>
      <c r="K46" s="7"/>
      <c r="L46" s="28">
        <v>0</v>
      </c>
      <c r="M46" s="7"/>
      <c r="N46" s="24">
        <f t="shared" si="0"/>
        <v>226083.09</v>
      </c>
    </row>
    <row r="47" spans="1:14" ht="14.25">
      <c r="A47" s="6"/>
      <c r="B47" s="7"/>
      <c r="C47" s="7"/>
      <c r="D47" s="7"/>
      <c r="E47" s="7"/>
      <c r="F47" s="28"/>
      <c r="G47" s="7"/>
      <c r="H47" s="28"/>
      <c r="I47" s="7"/>
      <c r="J47" s="28"/>
      <c r="K47" s="7"/>
      <c r="L47" s="28"/>
      <c r="M47" s="7"/>
      <c r="N47" s="24"/>
    </row>
    <row r="48" spans="1:14" ht="15.75" thickBot="1">
      <c r="A48" s="38" t="s">
        <v>37</v>
      </c>
      <c r="B48" s="39"/>
      <c r="C48" s="39"/>
      <c r="D48" s="40"/>
      <c r="E48" s="40"/>
      <c r="F48" s="45">
        <f>SUM(F28:F47)</f>
        <v>55750720.04999999</v>
      </c>
      <c r="G48" s="39"/>
      <c r="H48" s="45">
        <f>SUM(H28:H47)</f>
        <v>224543.75</v>
      </c>
      <c r="I48" s="39"/>
      <c r="J48" s="45">
        <f>SUM(J37:J47)</f>
        <v>11833087.29</v>
      </c>
      <c r="K48" s="39"/>
      <c r="L48" s="45">
        <f>SUM(L28:L47)</f>
        <v>9941075.87</v>
      </c>
      <c r="M48" s="39"/>
      <c r="N48" s="46">
        <f>SUM(F48:M48)</f>
        <v>77749426.96</v>
      </c>
    </row>
    <row r="49" spans="1:14" ht="14.25">
      <c r="A49" s="6"/>
      <c r="B49" s="7"/>
      <c r="C49" s="7"/>
      <c r="D49" s="7"/>
      <c r="E49" s="7"/>
      <c r="F49" s="28"/>
      <c r="G49" s="7"/>
      <c r="H49" s="28"/>
      <c r="I49" s="7"/>
      <c r="J49" s="28"/>
      <c r="K49" s="7"/>
      <c r="L49" s="28"/>
      <c r="M49" s="7"/>
      <c r="N49" s="24"/>
    </row>
    <row r="50" spans="1:14" ht="14.25">
      <c r="A50" s="6" t="s">
        <v>38</v>
      </c>
      <c r="B50" s="7"/>
      <c r="C50" s="7"/>
      <c r="D50" s="7"/>
      <c r="E50" s="7"/>
      <c r="F50" s="28">
        <v>0</v>
      </c>
      <c r="G50" s="7"/>
      <c r="H50" s="28">
        <v>0</v>
      </c>
      <c r="I50" s="7"/>
      <c r="J50" s="28">
        <v>0</v>
      </c>
      <c r="K50" s="7"/>
      <c r="L50" s="28">
        <v>0</v>
      </c>
      <c r="M50" s="7"/>
      <c r="N50" s="24">
        <f>SUM(F50:M50)</f>
        <v>0</v>
      </c>
    </row>
    <row r="51" spans="1:14" ht="14.25">
      <c r="A51" s="6" t="s">
        <v>107</v>
      </c>
      <c r="B51" s="7"/>
      <c r="C51" s="7"/>
      <c r="D51" s="7"/>
      <c r="E51" s="7"/>
      <c r="F51" s="28">
        <v>3493733.73</v>
      </c>
      <c r="G51" s="7"/>
      <c r="H51" s="28">
        <v>52575.51</v>
      </c>
      <c r="I51" s="7"/>
      <c r="J51" s="28">
        <v>0</v>
      </c>
      <c r="K51" s="7"/>
      <c r="L51" s="28">
        <v>64626.95</v>
      </c>
      <c r="M51" s="7"/>
      <c r="N51" s="24">
        <f>SUM(F51:M51)</f>
        <v>3610936.19</v>
      </c>
    </row>
    <row r="52" spans="1:14" ht="15">
      <c r="A52" s="26"/>
      <c r="B52" s="27"/>
      <c r="C52" s="27"/>
      <c r="D52" s="7"/>
      <c r="E52" s="7"/>
      <c r="F52" s="28"/>
      <c r="G52" s="7"/>
      <c r="H52" s="28"/>
      <c r="I52" s="7"/>
      <c r="J52" s="28"/>
      <c r="K52" s="7"/>
      <c r="L52" s="28"/>
      <c r="M52" s="7"/>
      <c r="N52" s="24"/>
    </row>
    <row r="53" spans="1:14" ht="15.75" thickBot="1">
      <c r="A53" s="34" t="s">
        <v>103</v>
      </c>
      <c r="B53" s="35"/>
      <c r="C53" s="35"/>
      <c r="D53" s="14"/>
      <c r="E53" s="14"/>
      <c r="F53" s="47">
        <f>SUM(F48:F52)</f>
        <v>59244453.77999999</v>
      </c>
      <c r="G53" s="35"/>
      <c r="H53" s="47">
        <f>SUM(H48:H52)</f>
        <v>277119.26</v>
      </c>
      <c r="I53" s="35"/>
      <c r="J53" s="47">
        <f>SUM(J48:J52)</f>
        <v>11833087.29</v>
      </c>
      <c r="K53" s="35"/>
      <c r="L53" s="53">
        <f>SUM(L48:L52)</f>
        <v>10005702.819999998</v>
      </c>
      <c r="M53" s="35"/>
      <c r="N53" s="48">
        <f>SUM(F53:M53)</f>
        <v>81360363.14999998</v>
      </c>
    </row>
    <row r="54" spans="1:14" ht="15" thickTop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</row>
    <row r="55" spans="1:14" ht="14.25">
      <c r="A55" s="42" t="s">
        <v>61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</sheetData>
  <sheetProtection/>
  <mergeCells count="7">
    <mergeCell ref="F7:M7"/>
    <mergeCell ref="F1:M1"/>
    <mergeCell ref="F2:M2"/>
    <mergeCell ref="F3:M3"/>
    <mergeCell ref="F4:M4"/>
    <mergeCell ref="F5:M5"/>
    <mergeCell ref="F6:M6"/>
  </mergeCells>
  <printOptions horizontalCentered="1"/>
  <pageMargins left="0.7" right="0.7" top="0.5" bottom="0.5" header="0.3" footer="0.3"/>
  <pageSetup fitToHeight="1" fitToWidth="1" horizontalDpi="300" verticalDpi="3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31">
      <selection activeCell="F57" sqref="F57"/>
    </sheetView>
  </sheetViews>
  <sheetFormatPr defaultColWidth="9.140625" defaultRowHeight="12.75"/>
  <cols>
    <col min="1" max="2" width="10.7109375" style="0" customWidth="1"/>
    <col min="6" max="6" width="17.00390625" style="0" customWidth="1"/>
    <col min="8" max="8" width="17.140625" style="0" customWidth="1"/>
    <col min="10" max="10" width="17.140625" style="0" customWidth="1"/>
    <col min="12" max="12" width="17.140625" style="0" customWidth="1"/>
    <col min="14" max="14" width="17.7109375" style="0" customWidth="1"/>
  </cols>
  <sheetData>
    <row r="1" spans="1:14" ht="15">
      <c r="A1" s="55" t="s">
        <v>105</v>
      </c>
      <c r="B1" s="56"/>
      <c r="C1" s="56"/>
      <c r="D1" s="56"/>
      <c r="E1" s="2"/>
      <c r="F1" s="64" t="s">
        <v>46</v>
      </c>
      <c r="G1" s="64"/>
      <c r="H1" s="64"/>
      <c r="I1" s="64"/>
      <c r="J1" s="64"/>
      <c r="K1" s="64"/>
      <c r="L1" s="64"/>
      <c r="M1" s="64"/>
      <c r="N1" s="3"/>
    </row>
    <row r="2" spans="1:14" ht="15">
      <c r="A2" s="6" t="s">
        <v>62</v>
      </c>
      <c r="B2" s="7"/>
      <c r="C2" s="7"/>
      <c r="D2" s="7"/>
      <c r="E2" s="7"/>
      <c r="F2" s="63" t="s">
        <v>60</v>
      </c>
      <c r="G2" s="63"/>
      <c r="H2" s="63"/>
      <c r="I2" s="63"/>
      <c r="J2" s="63"/>
      <c r="K2" s="63"/>
      <c r="L2" s="63"/>
      <c r="M2" s="63"/>
      <c r="N2" s="9"/>
    </row>
    <row r="3" spans="1:14" ht="14.25">
      <c r="A3" s="6" t="s">
        <v>2</v>
      </c>
      <c r="B3" s="7"/>
      <c r="C3" s="7"/>
      <c r="D3" s="59">
        <v>5.571</v>
      </c>
      <c r="E3" s="11"/>
      <c r="F3" s="65"/>
      <c r="G3" s="65"/>
      <c r="H3" s="65"/>
      <c r="I3" s="65"/>
      <c r="J3" s="65"/>
      <c r="K3" s="65"/>
      <c r="L3" s="65"/>
      <c r="M3" s="65"/>
      <c r="N3" s="9"/>
    </row>
    <row r="4" spans="1:14" ht="15">
      <c r="A4" s="6" t="s">
        <v>3</v>
      </c>
      <c r="B4" s="7"/>
      <c r="C4" s="7"/>
      <c r="D4" s="59">
        <v>0.748</v>
      </c>
      <c r="E4" s="11"/>
      <c r="F4" s="63" t="s">
        <v>70</v>
      </c>
      <c r="G4" s="63"/>
      <c r="H4" s="63"/>
      <c r="I4" s="63"/>
      <c r="J4" s="63"/>
      <c r="K4" s="63"/>
      <c r="L4" s="63"/>
      <c r="M4" s="63"/>
      <c r="N4" s="9"/>
    </row>
    <row r="5" spans="1:14" ht="15">
      <c r="A5" s="6" t="s">
        <v>4</v>
      </c>
      <c r="B5" s="7"/>
      <c r="C5" s="7"/>
      <c r="D5" s="59">
        <v>0.25</v>
      </c>
      <c r="E5" s="11"/>
      <c r="F5" s="68" t="s">
        <v>113</v>
      </c>
      <c r="G5" s="68"/>
      <c r="H5" s="68"/>
      <c r="I5" s="68"/>
      <c r="J5" s="68"/>
      <c r="K5" s="68"/>
      <c r="L5" s="68"/>
      <c r="M5" s="68"/>
      <c r="N5" s="9"/>
    </row>
    <row r="6" spans="1:14" ht="15">
      <c r="A6" s="6" t="s">
        <v>63</v>
      </c>
      <c r="B6" s="7"/>
      <c r="C6" s="7"/>
      <c r="D6" s="59">
        <v>0</v>
      </c>
      <c r="E6" s="11"/>
      <c r="F6" s="63" t="s">
        <v>84</v>
      </c>
      <c r="G6" s="63"/>
      <c r="H6" s="63"/>
      <c r="I6" s="63"/>
      <c r="J6" s="63"/>
      <c r="K6" s="63"/>
      <c r="L6" s="63"/>
      <c r="M6" s="63"/>
      <c r="N6" s="9"/>
    </row>
    <row r="7" spans="1:14" ht="15">
      <c r="A7" s="6" t="s">
        <v>64</v>
      </c>
      <c r="B7" s="7"/>
      <c r="C7" s="7"/>
      <c r="D7" s="59">
        <v>1.5</v>
      </c>
      <c r="E7" s="11"/>
      <c r="F7" s="63" t="s">
        <v>109</v>
      </c>
      <c r="G7" s="63"/>
      <c r="H7" s="63"/>
      <c r="I7" s="63"/>
      <c r="J7" s="63"/>
      <c r="K7" s="63"/>
      <c r="L7" s="63"/>
      <c r="M7" s="63"/>
      <c r="N7" s="9"/>
    </row>
    <row r="8" spans="1:14" ht="16.5" thickBot="1">
      <c r="A8" s="13"/>
      <c r="B8" s="14"/>
      <c r="C8" s="35" t="s">
        <v>45</v>
      </c>
      <c r="D8" s="54">
        <f>SUM(D3:D7)</f>
        <v>8.068999999999999</v>
      </c>
      <c r="E8" s="16"/>
      <c r="F8" s="14"/>
      <c r="G8" s="49"/>
      <c r="H8" s="14"/>
      <c r="I8" s="14"/>
      <c r="J8" s="14"/>
      <c r="K8" s="14"/>
      <c r="L8" s="14"/>
      <c r="M8" s="14"/>
      <c r="N8" s="17"/>
    </row>
    <row r="9" spans="1:14" ht="15" thickTop="1">
      <c r="A9" s="6"/>
      <c r="B9" s="7"/>
      <c r="C9" s="7"/>
      <c r="D9" s="19"/>
      <c r="E9" s="19"/>
      <c r="F9" s="7"/>
      <c r="G9" s="7"/>
      <c r="H9" s="7"/>
      <c r="I9" s="7"/>
      <c r="J9" s="7"/>
      <c r="K9" s="7"/>
      <c r="L9" s="7"/>
      <c r="M9" s="7"/>
      <c r="N9" s="9"/>
    </row>
    <row r="10" spans="1:14" ht="14.25">
      <c r="A10" s="6"/>
      <c r="B10" s="7"/>
      <c r="C10" s="7"/>
      <c r="D10" s="7"/>
      <c r="E10" s="7"/>
      <c r="F10" s="8" t="s">
        <v>1</v>
      </c>
      <c r="G10" s="7"/>
      <c r="H10" s="8" t="s">
        <v>9</v>
      </c>
      <c r="I10" s="7"/>
      <c r="J10" s="8" t="s">
        <v>10</v>
      </c>
      <c r="K10" s="7"/>
      <c r="L10" s="21" t="s">
        <v>11</v>
      </c>
      <c r="M10" s="7"/>
      <c r="N10" s="22" t="s">
        <v>12</v>
      </c>
    </row>
    <row r="11" spans="1:14" ht="14.25">
      <c r="A11" s="6"/>
      <c r="B11" s="7"/>
      <c r="C11" s="7"/>
      <c r="D11" s="7"/>
      <c r="E11" s="7"/>
      <c r="F11" s="8" t="s">
        <v>39</v>
      </c>
      <c r="G11" s="7"/>
      <c r="H11" s="8" t="s">
        <v>41</v>
      </c>
      <c r="I11" s="7"/>
      <c r="J11" s="8" t="s">
        <v>42</v>
      </c>
      <c r="K11" s="7"/>
      <c r="L11" s="21" t="s">
        <v>13</v>
      </c>
      <c r="M11" s="7"/>
      <c r="N11" s="24"/>
    </row>
    <row r="12" spans="1:14" ht="15">
      <c r="A12" s="26"/>
      <c r="B12" s="27"/>
      <c r="C12" s="27"/>
      <c r="D12" s="7"/>
      <c r="E12" s="7"/>
      <c r="F12" s="8" t="s">
        <v>40</v>
      </c>
      <c r="G12" s="7"/>
      <c r="H12" s="8" t="s">
        <v>40</v>
      </c>
      <c r="I12" s="7"/>
      <c r="J12" s="8" t="s">
        <v>40</v>
      </c>
      <c r="K12" s="7"/>
      <c r="L12" s="21" t="s">
        <v>43</v>
      </c>
      <c r="M12" s="7"/>
      <c r="N12" s="24"/>
    </row>
    <row r="13" spans="1:14" ht="15">
      <c r="A13" s="26" t="s">
        <v>56</v>
      </c>
      <c r="B13" s="27"/>
      <c r="C13" s="27"/>
      <c r="D13" s="7"/>
      <c r="E13" s="7"/>
      <c r="F13" s="7"/>
      <c r="G13" s="7"/>
      <c r="H13" s="7"/>
      <c r="I13" s="7"/>
      <c r="J13" s="7"/>
      <c r="K13" s="7"/>
      <c r="L13" s="28"/>
      <c r="M13" s="7"/>
      <c r="N13" s="24"/>
    </row>
    <row r="14" spans="1:14" ht="14.25">
      <c r="A14" s="6" t="s">
        <v>14</v>
      </c>
      <c r="B14" s="7"/>
      <c r="C14" s="7"/>
      <c r="D14" s="7"/>
      <c r="E14" s="7"/>
      <c r="F14" s="52">
        <v>50000</v>
      </c>
      <c r="G14" s="28"/>
      <c r="H14" s="52">
        <v>0</v>
      </c>
      <c r="I14" s="28"/>
      <c r="J14" s="52">
        <v>0</v>
      </c>
      <c r="K14" s="28"/>
      <c r="L14" s="52">
        <v>0</v>
      </c>
      <c r="M14" s="28"/>
      <c r="N14" s="24">
        <f>SUM(F14:M14)</f>
        <v>50000</v>
      </c>
    </row>
    <row r="15" spans="1:14" ht="14.25">
      <c r="A15" s="6" t="s">
        <v>48</v>
      </c>
      <c r="B15" s="7"/>
      <c r="C15" s="7"/>
      <c r="D15" s="7"/>
      <c r="E15" s="7"/>
      <c r="F15" s="52">
        <v>175000</v>
      </c>
      <c r="G15" s="7"/>
      <c r="H15" s="52">
        <v>0</v>
      </c>
      <c r="I15" s="7"/>
      <c r="J15" s="52">
        <v>0</v>
      </c>
      <c r="K15" s="7"/>
      <c r="L15" s="52">
        <f>2303055.24+7619380.76+2770443.43</f>
        <v>12692879.43</v>
      </c>
      <c r="M15" s="7"/>
      <c r="N15" s="24">
        <f>SUM(F15:M15)</f>
        <v>12867879.43</v>
      </c>
    </row>
    <row r="16" spans="1:14" ht="14.25">
      <c r="A16" s="6" t="s">
        <v>15</v>
      </c>
      <c r="B16" s="7"/>
      <c r="C16" s="7"/>
      <c r="D16" s="7"/>
      <c r="E16" s="7"/>
      <c r="F16" s="52">
        <v>32436771</v>
      </c>
      <c r="G16" s="7"/>
      <c r="H16" s="52">
        <v>219645.6</v>
      </c>
      <c r="I16" s="7"/>
      <c r="J16" s="52">
        <f>120729+35000+16000</f>
        <v>171729</v>
      </c>
      <c r="K16" s="7"/>
      <c r="L16" s="52">
        <v>60000</v>
      </c>
      <c r="M16" s="7"/>
      <c r="N16" s="24">
        <f>SUM(F16:M16)</f>
        <v>32888145.6</v>
      </c>
    </row>
    <row r="17" spans="1:14" ht="14.25">
      <c r="A17" s="6" t="s">
        <v>16</v>
      </c>
      <c r="B17" s="7"/>
      <c r="C17" s="7"/>
      <c r="D17" s="7"/>
      <c r="E17" s="7"/>
      <c r="F17" s="52">
        <v>13281145</v>
      </c>
      <c r="G17" s="7"/>
      <c r="H17" s="52">
        <v>0</v>
      </c>
      <c r="I17" s="7"/>
      <c r="J17" s="52">
        <f>2864630+20000+140000</f>
        <v>3024630</v>
      </c>
      <c r="K17" s="7"/>
      <c r="L17" s="52">
        <v>1056702.82</v>
      </c>
      <c r="M17" s="7"/>
      <c r="N17" s="24">
        <f>SUM(F17:M17)</f>
        <v>17362477.82</v>
      </c>
    </row>
    <row r="18" spans="1:14" ht="14.25">
      <c r="A18" s="6" t="s">
        <v>79</v>
      </c>
      <c r="B18" s="7"/>
      <c r="C18" s="7"/>
      <c r="D18" s="7"/>
      <c r="E18" s="7"/>
      <c r="F18" s="52">
        <v>186502.74</v>
      </c>
      <c r="G18" s="7"/>
      <c r="H18" s="52">
        <v>0</v>
      </c>
      <c r="I18" s="7"/>
      <c r="J18" s="52">
        <v>0</v>
      </c>
      <c r="K18" s="7"/>
      <c r="L18" s="52">
        <v>0</v>
      </c>
      <c r="M18" s="7"/>
      <c r="N18" s="24">
        <f>SUM(F18:L18)</f>
        <v>186502.74</v>
      </c>
    </row>
    <row r="19" spans="1:14" ht="14.25">
      <c r="A19" s="6"/>
      <c r="B19" s="7"/>
      <c r="C19" s="7"/>
      <c r="D19" s="7"/>
      <c r="E19" s="7"/>
      <c r="F19" s="28"/>
      <c r="G19" s="7"/>
      <c r="H19" s="28"/>
      <c r="I19" s="7"/>
      <c r="J19" s="28"/>
      <c r="K19" s="7"/>
      <c r="L19" s="28"/>
      <c r="M19" s="7"/>
      <c r="N19" s="24"/>
    </row>
    <row r="20" spans="1:14" ht="15.75" thickBot="1">
      <c r="A20" s="38" t="s">
        <v>17</v>
      </c>
      <c r="B20" s="39"/>
      <c r="C20" s="39"/>
      <c r="D20" s="40"/>
      <c r="E20" s="40"/>
      <c r="F20" s="41">
        <f>SUM(F14:F18)</f>
        <v>46129418.74</v>
      </c>
      <c r="G20" s="50"/>
      <c r="H20" s="41">
        <f>SUM(H14:H18)</f>
        <v>219645.6</v>
      </c>
      <c r="I20" s="50"/>
      <c r="J20" s="41">
        <f>SUM(J14:J18)</f>
        <v>3196359</v>
      </c>
      <c r="K20" s="50"/>
      <c r="L20" s="41">
        <f>SUM(L14:L18)</f>
        <v>13809582.25</v>
      </c>
      <c r="M20" s="41"/>
      <c r="N20" s="51">
        <f>SUM(F20:M20)</f>
        <v>63355005.59</v>
      </c>
    </row>
    <row r="21" spans="1:14" ht="14.25">
      <c r="A21" s="6"/>
      <c r="B21" s="7"/>
      <c r="C21" s="7"/>
      <c r="D21" s="7"/>
      <c r="E21" s="7"/>
      <c r="F21" s="28"/>
      <c r="G21" s="7"/>
      <c r="H21" s="28"/>
      <c r="I21" s="7"/>
      <c r="J21" s="28"/>
      <c r="K21" s="7"/>
      <c r="L21" s="28"/>
      <c r="M21" s="7"/>
      <c r="N21" s="24"/>
    </row>
    <row r="22" spans="1:14" ht="14.25">
      <c r="A22" s="6" t="s">
        <v>18</v>
      </c>
      <c r="B22" s="7"/>
      <c r="C22" s="7"/>
      <c r="D22" s="7"/>
      <c r="E22" s="7"/>
      <c r="F22" s="28">
        <v>0</v>
      </c>
      <c r="G22" s="7"/>
      <c r="H22" s="28">
        <v>0</v>
      </c>
      <c r="I22" s="7"/>
      <c r="J22" s="28">
        <v>0</v>
      </c>
      <c r="K22" s="7"/>
      <c r="L22" s="28">
        <v>0</v>
      </c>
      <c r="M22" s="7"/>
      <c r="N22" s="24">
        <f>SUM(F22:M22)</f>
        <v>0</v>
      </c>
    </row>
    <row r="23" spans="1:14" ht="14.25">
      <c r="A23" s="6" t="s">
        <v>111</v>
      </c>
      <c r="B23" s="7"/>
      <c r="C23" s="32"/>
      <c r="D23" s="7"/>
      <c r="E23" s="7"/>
      <c r="F23" s="28">
        <f>500000+271298.02+7250000</f>
        <v>8021298.02</v>
      </c>
      <c r="G23" s="7"/>
      <c r="H23" s="28">
        <v>46273.74</v>
      </c>
      <c r="I23" s="7"/>
      <c r="J23" s="28">
        <f>3666400.53+3914314.43</f>
        <v>7580714.96</v>
      </c>
      <c r="K23" s="7"/>
      <c r="L23" s="52">
        <f>16598.96+496112.22+346277.1+2090958.85-346277.1-2090958.85</f>
        <v>512711.1799999997</v>
      </c>
      <c r="M23" s="7"/>
      <c r="N23" s="24">
        <f>SUM(F23:M23)</f>
        <v>16160997.899999999</v>
      </c>
    </row>
    <row r="24" spans="1:14" ht="14.25">
      <c r="A24" s="6"/>
      <c r="B24" s="7"/>
      <c r="C24" s="7"/>
      <c r="D24" s="7"/>
      <c r="E24" s="7"/>
      <c r="F24" s="28"/>
      <c r="G24" s="7"/>
      <c r="H24" s="28"/>
      <c r="I24" s="7"/>
      <c r="J24" s="28"/>
      <c r="K24" s="7"/>
      <c r="L24" s="52"/>
      <c r="M24" s="7"/>
      <c r="N24" s="24"/>
    </row>
    <row r="25" spans="1:14" ht="15.75" thickBot="1">
      <c r="A25" s="34" t="s">
        <v>19</v>
      </c>
      <c r="B25" s="35"/>
      <c r="C25" s="35"/>
      <c r="D25" s="14"/>
      <c r="E25" s="14"/>
      <c r="F25" s="47">
        <f>SUM(F20:F24)</f>
        <v>54150716.760000005</v>
      </c>
      <c r="G25" s="35"/>
      <c r="H25" s="47">
        <f>SUM(H20:H24)</f>
        <v>265919.34</v>
      </c>
      <c r="I25" s="35"/>
      <c r="J25" s="47">
        <f>SUM(J20:J24)</f>
        <v>10777073.96</v>
      </c>
      <c r="K25" s="35"/>
      <c r="L25" s="53">
        <f>SUM(L20:L23)</f>
        <v>14322293.43</v>
      </c>
      <c r="M25" s="35"/>
      <c r="N25" s="48">
        <f>SUM(F25:M25)</f>
        <v>79516003.49000001</v>
      </c>
    </row>
    <row r="26" spans="1:14" ht="15" thickTop="1">
      <c r="A26" s="6"/>
      <c r="B26" s="7"/>
      <c r="C26" s="7"/>
      <c r="D26" s="7"/>
      <c r="E26" s="7"/>
      <c r="F26" s="28"/>
      <c r="G26" s="7"/>
      <c r="H26" s="28"/>
      <c r="I26" s="7"/>
      <c r="J26" s="28"/>
      <c r="K26" s="7"/>
      <c r="L26" s="28"/>
      <c r="M26" s="7"/>
      <c r="N26" s="24"/>
    </row>
    <row r="27" spans="1:14" ht="15">
      <c r="A27" s="26" t="s">
        <v>104</v>
      </c>
      <c r="B27" s="27"/>
      <c r="C27" s="7"/>
      <c r="D27" s="7"/>
      <c r="E27" s="7"/>
      <c r="F27" s="28"/>
      <c r="G27" s="7"/>
      <c r="H27" s="28"/>
      <c r="I27" s="7"/>
      <c r="J27" s="28"/>
      <c r="K27" s="7"/>
      <c r="L27" s="28"/>
      <c r="M27" s="7"/>
      <c r="N27" s="24"/>
    </row>
    <row r="28" spans="1:14" ht="14.25">
      <c r="A28" s="6" t="s">
        <v>21</v>
      </c>
      <c r="B28" s="7"/>
      <c r="C28" s="7"/>
      <c r="D28" s="7"/>
      <c r="E28" s="7"/>
      <c r="F28" s="52">
        <f>24748274.82+139903.32+5710498.25+361.1+656143+570.33+231306+60700+500+82950.53</f>
        <v>31631207.35</v>
      </c>
      <c r="G28" s="7"/>
      <c r="H28" s="52"/>
      <c r="I28" s="7"/>
      <c r="J28" s="52"/>
      <c r="K28" s="7"/>
      <c r="L28" s="52">
        <f>3554371.89+256609.05+1648711.87+187849+83207.16+12735.65+198220.75+2901.64+378012.61+40944</f>
        <v>6363563.620000001</v>
      </c>
      <c r="M28" s="7"/>
      <c r="N28" s="24">
        <f aca="true" t="shared" si="0" ref="N28:N46">SUM(F28:M28)</f>
        <v>37994770.97</v>
      </c>
    </row>
    <row r="29" spans="1:14" ht="14.25">
      <c r="A29" s="6" t="s">
        <v>22</v>
      </c>
      <c r="B29" s="7"/>
      <c r="C29" s="7"/>
      <c r="D29" s="7"/>
      <c r="E29" s="7"/>
      <c r="F29" s="52">
        <f>1934020+1049.8</f>
        <v>1935069.8</v>
      </c>
      <c r="G29" s="7"/>
      <c r="H29" s="52"/>
      <c r="I29" s="7"/>
      <c r="J29" s="52"/>
      <c r="K29" s="7"/>
      <c r="L29" s="52">
        <f>1308088.4+22521</f>
        <v>1330609.4</v>
      </c>
      <c r="M29" s="7"/>
      <c r="N29" s="24">
        <f t="shared" si="0"/>
        <v>3265679.2</v>
      </c>
    </row>
    <row r="30" spans="1:14" ht="14.25">
      <c r="A30" s="6" t="s">
        <v>23</v>
      </c>
      <c r="B30" s="7"/>
      <c r="C30" s="7"/>
      <c r="D30" s="7"/>
      <c r="E30" s="7"/>
      <c r="F30" s="52">
        <f>657723.4+1020.2</f>
        <v>658743.6</v>
      </c>
      <c r="G30" s="7"/>
      <c r="H30" s="52"/>
      <c r="I30" s="7"/>
      <c r="J30" s="52"/>
      <c r="K30" s="7"/>
      <c r="L30" s="52">
        <v>10000</v>
      </c>
      <c r="M30" s="7"/>
      <c r="N30" s="24">
        <f t="shared" si="0"/>
        <v>668743.6</v>
      </c>
    </row>
    <row r="31" spans="1:14" ht="14.25">
      <c r="A31" s="6" t="s">
        <v>24</v>
      </c>
      <c r="B31" s="7"/>
      <c r="C31" s="7"/>
      <c r="D31" s="7"/>
      <c r="E31" s="7"/>
      <c r="F31" s="52">
        <v>645117.91</v>
      </c>
      <c r="G31" s="7"/>
      <c r="H31" s="52"/>
      <c r="I31" s="7"/>
      <c r="J31" s="52"/>
      <c r="K31" s="7"/>
      <c r="L31" s="52">
        <f>608483.7+68394.11</f>
        <v>676877.8099999999</v>
      </c>
      <c r="M31" s="7"/>
      <c r="N31" s="24">
        <f t="shared" si="0"/>
        <v>1321995.72</v>
      </c>
    </row>
    <row r="32" spans="1:14" ht="14.25">
      <c r="A32" s="6" t="s">
        <v>66</v>
      </c>
      <c r="B32" s="7"/>
      <c r="C32" s="7"/>
      <c r="D32" s="7"/>
      <c r="E32" s="7"/>
      <c r="F32" s="52">
        <f>76109+22154.36</f>
        <v>98263.36</v>
      </c>
      <c r="G32" s="7"/>
      <c r="H32" s="52"/>
      <c r="I32" s="7"/>
      <c r="J32" s="52"/>
      <c r="K32" s="7"/>
      <c r="L32" s="52">
        <f>1258121.6+1566.28</f>
        <v>1259687.8800000001</v>
      </c>
      <c r="M32" s="7"/>
      <c r="N32" s="24">
        <f t="shared" si="0"/>
        <v>1357951.2400000002</v>
      </c>
    </row>
    <row r="33" spans="1:14" ht="14.25">
      <c r="A33" s="6" t="s">
        <v>90</v>
      </c>
      <c r="B33" s="7"/>
      <c r="C33" s="7"/>
      <c r="D33" s="7"/>
      <c r="E33" s="7"/>
      <c r="F33" s="52">
        <v>409122</v>
      </c>
      <c r="G33" s="7"/>
      <c r="H33" s="52"/>
      <c r="I33" s="7"/>
      <c r="J33" s="52"/>
      <c r="K33" s="7"/>
      <c r="L33" s="52">
        <f>44229.72+3525.12</f>
        <v>47754.840000000004</v>
      </c>
      <c r="M33" s="7"/>
      <c r="N33" s="24">
        <f t="shared" si="0"/>
        <v>456876.84</v>
      </c>
    </row>
    <row r="34" spans="1:14" ht="14.25">
      <c r="A34" s="6" t="s">
        <v>26</v>
      </c>
      <c r="B34" s="7"/>
      <c r="C34" s="7"/>
      <c r="D34" s="7"/>
      <c r="E34" s="7"/>
      <c r="F34" s="52">
        <f>656103+9468</f>
        <v>665571</v>
      </c>
      <c r="G34" s="7"/>
      <c r="H34" s="52"/>
      <c r="I34" s="7"/>
      <c r="J34" s="52"/>
      <c r="K34" s="7"/>
      <c r="L34" s="52">
        <v>0</v>
      </c>
      <c r="M34" s="7"/>
      <c r="N34" s="24">
        <f t="shared" si="0"/>
        <v>665571</v>
      </c>
    </row>
    <row r="35" spans="1:14" ht="14.25">
      <c r="A35" s="6" t="s">
        <v>27</v>
      </c>
      <c r="B35" s="7"/>
      <c r="C35" s="7"/>
      <c r="D35" s="7"/>
      <c r="E35" s="7"/>
      <c r="F35" s="52">
        <v>1633666.21</v>
      </c>
      <c r="G35" s="7"/>
      <c r="H35" s="52"/>
      <c r="I35" s="7"/>
      <c r="J35" s="52"/>
      <c r="K35" s="7"/>
      <c r="L35" s="52">
        <f>194388.53+500</f>
        <v>194888.53</v>
      </c>
      <c r="M35" s="7"/>
      <c r="N35" s="24">
        <f t="shared" si="0"/>
        <v>1828554.74</v>
      </c>
    </row>
    <row r="36" spans="1:14" ht="14.25">
      <c r="A36" s="6" t="s">
        <v>28</v>
      </c>
      <c r="B36" s="7"/>
      <c r="C36" s="7"/>
      <c r="D36" s="7"/>
      <c r="E36" s="7"/>
      <c r="F36" s="52">
        <f>3378232+1367.38</f>
        <v>3379599.38</v>
      </c>
      <c r="G36" s="7"/>
      <c r="H36" s="52"/>
      <c r="I36" s="7"/>
      <c r="J36" s="52"/>
      <c r="K36" s="7"/>
      <c r="L36" s="52">
        <v>0</v>
      </c>
      <c r="M36" s="7"/>
      <c r="N36" s="24">
        <f t="shared" si="0"/>
        <v>3379599.38</v>
      </c>
    </row>
    <row r="37" spans="1:14" ht="14.25">
      <c r="A37" s="6" t="s">
        <v>44</v>
      </c>
      <c r="B37" s="7"/>
      <c r="C37" s="7"/>
      <c r="D37" s="7"/>
      <c r="E37" s="7"/>
      <c r="F37" s="52">
        <v>203374</v>
      </c>
      <c r="G37" s="7"/>
      <c r="H37" s="52"/>
      <c r="I37" s="7"/>
      <c r="J37" s="52">
        <v>10777073.96</v>
      </c>
      <c r="K37" s="7"/>
      <c r="L37" s="52">
        <v>0</v>
      </c>
      <c r="M37" s="7"/>
      <c r="N37" s="24">
        <f t="shared" si="0"/>
        <v>10980447.96</v>
      </c>
    </row>
    <row r="38" spans="1:14" ht="14.25">
      <c r="A38" s="6" t="s">
        <v>29</v>
      </c>
      <c r="B38" s="7"/>
      <c r="C38" s="7"/>
      <c r="D38" s="7"/>
      <c r="E38" s="7"/>
      <c r="F38" s="52">
        <f>416402+88.28</f>
        <v>416490.28</v>
      </c>
      <c r="G38" s="7"/>
      <c r="H38" s="52"/>
      <c r="I38" s="7"/>
      <c r="J38" s="52"/>
      <c r="K38" s="7"/>
      <c r="L38" s="52">
        <v>0</v>
      </c>
      <c r="M38" s="7"/>
      <c r="N38" s="24">
        <f t="shared" si="0"/>
        <v>416490.28</v>
      </c>
    </row>
    <row r="39" spans="1:14" ht="14.25">
      <c r="A39" s="6" t="s">
        <v>30</v>
      </c>
      <c r="B39" s="7"/>
      <c r="C39" s="7"/>
      <c r="D39" s="7"/>
      <c r="E39" s="7"/>
      <c r="F39" s="52">
        <v>0</v>
      </c>
      <c r="G39" s="7"/>
      <c r="H39" s="52"/>
      <c r="I39" s="7"/>
      <c r="J39" s="52"/>
      <c r="K39" s="7"/>
      <c r="L39" s="52">
        <f>3709588.44+98532.58</f>
        <v>3808121.02</v>
      </c>
      <c r="M39" s="7"/>
      <c r="N39" s="24">
        <f t="shared" si="0"/>
        <v>3808121.02</v>
      </c>
    </row>
    <row r="40" spans="1:14" ht="14.25">
      <c r="A40" s="6" t="s">
        <v>31</v>
      </c>
      <c r="B40" s="7"/>
      <c r="C40" s="7"/>
      <c r="D40" s="7"/>
      <c r="E40" s="7"/>
      <c r="F40" s="52">
        <f>363004+523.6</f>
        <v>363527.6</v>
      </c>
      <c r="G40" s="7"/>
      <c r="H40" s="52"/>
      <c r="I40" s="7"/>
      <c r="J40" s="52"/>
      <c r="K40" s="7"/>
      <c r="L40" s="52">
        <v>0</v>
      </c>
      <c r="M40" s="7"/>
      <c r="N40" s="24">
        <f t="shared" si="0"/>
        <v>363527.6</v>
      </c>
    </row>
    <row r="41" spans="1:14" ht="14.25">
      <c r="A41" s="6" t="s">
        <v>32</v>
      </c>
      <c r="B41" s="7"/>
      <c r="C41" s="7"/>
      <c r="D41" s="7"/>
      <c r="E41" s="7"/>
      <c r="F41" s="52">
        <f>3117172+49860.03</f>
        <v>3167032.03</v>
      </c>
      <c r="G41" s="7"/>
      <c r="H41" s="52"/>
      <c r="I41" s="7"/>
      <c r="J41" s="52"/>
      <c r="K41" s="7"/>
      <c r="L41" s="52">
        <f>401381</f>
        <v>401381</v>
      </c>
      <c r="M41" s="7"/>
      <c r="N41" s="24">
        <f t="shared" si="0"/>
        <v>3568413.03</v>
      </c>
    </row>
    <row r="42" spans="1:14" ht="14.25">
      <c r="A42" s="6" t="s">
        <v>33</v>
      </c>
      <c r="B42" s="7"/>
      <c r="C42" s="7"/>
      <c r="D42" s="7"/>
      <c r="E42" s="7"/>
      <c r="F42" s="52">
        <f>4085763.85+7753.51</f>
        <v>4093517.36</v>
      </c>
      <c r="G42" s="7"/>
      <c r="H42" s="52"/>
      <c r="I42" s="7"/>
      <c r="J42" s="52"/>
      <c r="K42" s="7"/>
      <c r="L42" s="52">
        <f>21514+332.2+172.91</f>
        <v>22019.11</v>
      </c>
      <c r="M42" s="7"/>
      <c r="N42" s="24">
        <f t="shared" si="0"/>
        <v>4115536.4699999997</v>
      </c>
    </row>
    <row r="43" spans="1:14" ht="14.25">
      <c r="A43" s="6" t="s">
        <v>34</v>
      </c>
      <c r="B43" s="7"/>
      <c r="C43" s="7"/>
      <c r="D43" s="7"/>
      <c r="E43" s="7"/>
      <c r="F43" s="52">
        <f>1297723+26067.27</f>
        <v>1323790.27</v>
      </c>
      <c r="G43" s="7"/>
      <c r="H43" s="52"/>
      <c r="I43" s="7"/>
      <c r="J43" s="52"/>
      <c r="K43" s="7"/>
      <c r="L43" s="52">
        <v>0</v>
      </c>
      <c r="M43" s="7"/>
      <c r="N43" s="24">
        <f t="shared" si="0"/>
        <v>1323790.27</v>
      </c>
    </row>
    <row r="44" spans="1:14" ht="14.25">
      <c r="A44" s="6" t="s">
        <v>91</v>
      </c>
      <c r="B44" s="7"/>
      <c r="C44" s="7"/>
      <c r="D44" s="7"/>
      <c r="E44" s="7"/>
      <c r="F44" s="52">
        <f>583518+10610.84</f>
        <v>594128.84</v>
      </c>
      <c r="G44" s="7"/>
      <c r="H44" s="52"/>
      <c r="I44" s="7"/>
      <c r="J44" s="52"/>
      <c r="K44" s="7"/>
      <c r="L44" s="52">
        <v>0</v>
      </c>
      <c r="M44" s="7"/>
      <c r="N44" s="24">
        <f t="shared" si="0"/>
        <v>594128.84</v>
      </c>
    </row>
    <row r="45" spans="1:14" ht="14.25">
      <c r="A45" s="6" t="s">
        <v>35</v>
      </c>
      <c r="B45" s="7"/>
      <c r="C45" s="7"/>
      <c r="D45" s="7"/>
      <c r="E45" s="7"/>
      <c r="F45" s="52">
        <v>342500</v>
      </c>
      <c r="G45" s="7"/>
      <c r="H45" s="52"/>
      <c r="I45" s="7"/>
      <c r="J45" s="52"/>
      <c r="K45" s="7"/>
      <c r="L45" s="52">
        <v>0</v>
      </c>
      <c r="M45" s="7"/>
      <c r="N45" s="24">
        <f t="shared" si="0"/>
        <v>342500</v>
      </c>
    </row>
    <row r="46" spans="1:14" ht="14.25">
      <c r="A46" s="6" t="s">
        <v>5</v>
      </c>
      <c r="B46" s="7"/>
      <c r="C46" s="7"/>
      <c r="D46" s="7"/>
      <c r="E46" s="7"/>
      <c r="F46" s="52">
        <v>0</v>
      </c>
      <c r="G46" s="7"/>
      <c r="H46" s="52">
        <v>217718.75</v>
      </c>
      <c r="I46" s="7"/>
      <c r="J46" s="52"/>
      <c r="K46" s="7"/>
      <c r="L46" s="52">
        <v>0</v>
      </c>
      <c r="M46" s="7"/>
      <c r="N46" s="24">
        <f t="shared" si="0"/>
        <v>217718.75</v>
      </c>
    </row>
    <row r="47" spans="1:14" ht="14.25">
      <c r="A47" s="6"/>
      <c r="B47" s="7"/>
      <c r="C47" s="7"/>
      <c r="D47" s="7"/>
      <c r="E47" s="7"/>
      <c r="F47" s="28"/>
      <c r="G47" s="7"/>
      <c r="H47" s="28"/>
      <c r="I47" s="7"/>
      <c r="J47" s="28"/>
      <c r="K47" s="7"/>
      <c r="L47" s="52"/>
      <c r="M47" s="7"/>
      <c r="N47" s="24"/>
    </row>
    <row r="48" spans="1:14" ht="15.75" thickBot="1">
      <c r="A48" s="38" t="s">
        <v>37</v>
      </c>
      <c r="B48" s="39"/>
      <c r="C48" s="39"/>
      <c r="D48" s="40"/>
      <c r="E48" s="40"/>
      <c r="F48" s="45">
        <f>SUM(F28:F47)</f>
        <v>51560720.99000001</v>
      </c>
      <c r="G48" s="39"/>
      <c r="H48" s="45">
        <f>SUM(H28:H47)</f>
        <v>217718.75</v>
      </c>
      <c r="I48" s="39"/>
      <c r="J48" s="45">
        <f>SUM(J37:J47)</f>
        <v>10777073.96</v>
      </c>
      <c r="K48" s="39"/>
      <c r="L48" s="60">
        <f>SUM(L28:L47)</f>
        <v>14114903.209999999</v>
      </c>
      <c r="M48" s="39"/>
      <c r="N48" s="46">
        <f>SUM(F48:M48)</f>
        <v>76670416.91000001</v>
      </c>
    </row>
    <row r="49" spans="1:14" ht="14.25">
      <c r="A49" s="6"/>
      <c r="B49" s="7"/>
      <c r="C49" s="7"/>
      <c r="D49" s="7"/>
      <c r="E49" s="7"/>
      <c r="F49" s="28"/>
      <c r="G49" s="7"/>
      <c r="H49" s="28"/>
      <c r="I49" s="7"/>
      <c r="J49" s="28"/>
      <c r="K49" s="7"/>
      <c r="L49" s="52"/>
      <c r="M49" s="7"/>
      <c r="N49" s="24"/>
    </row>
    <row r="50" spans="1:14" ht="14.25">
      <c r="A50" s="6" t="s">
        <v>38</v>
      </c>
      <c r="B50" s="7"/>
      <c r="C50" s="7"/>
      <c r="D50" s="7"/>
      <c r="E50" s="7"/>
      <c r="F50" s="52">
        <v>0</v>
      </c>
      <c r="G50" s="7"/>
      <c r="H50" s="52">
        <v>0</v>
      </c>
      <c r="I50" s="7"/>
      <c r="J50" s="52">
        <v>0</v>
      </c>
      <c r="K50" s="7"/>
      <c r="L50" s="52">
        <v>0</v>
      </c>
      <c r="M50" s="7"/>
      <c r="N50" s="24">
        <f>SUM(F50:M50)</f>
        <v>0</v>
      </c>
    </row>
    <row r="51" spans="1:14" ht="14.25">
      <c r="A51" s="6" t="s">
        <v>112</v>
      </c>
      <c r="B51" s="7"/>
      <c r="C51" s="7"/>
      <c r="D51" s="7"/>
      <c r="E51" s="7"/>
      <c r="F51" s="52">
        <f>2089995.77+500000</f>
        <v>2589995.77</v>
      </c>
      <c r="G51" s="7"/>
      <c r="H51" s="52">
        <v>48200.59</v>
      </c>
      <c r="I51" s="7"/>
      <c r="J51" s="52">
        <v>0</v>
      </c>
      <c r="K51" s="7"/>
      <c r="L51" s="52">
        <v>207390.22</v>
      </c>
      <c r="M51" s="7"/>
      <c r="N51" s="24">
        <f>SUM(F51:M51)</f>
        <v>2845586.58</v>
      </c>
    </row>
    <row r="52" spans="1:14" ht="15">
      <c r="A52" s="26"/>
      <c r="B52" s="27"/>
      <c r="C52" s="27"/>
      <c r="D52" s="7"/>
      <c r="E52" s="7"/>
      <c r="F52" s="28"/>
      <c r="G52" s="7"/>
      <c r="H52" s="28"/>
      <c r="I52" s="7"/>
      <c r="J52" s="28"/>
      <c r="K52" s="7"/>
      <c r="L52" s="28"/>
      <c r="M52" s="7"/>
      <c r="N52" s="24"/>
    </row>
    <row r="53" spans="1:14" ht="15.75" thickBot="1">
      <c r="A53" s="34" t="s">
        <v>103</v>
      </c>
      <c r="B53" s="35"/>
      <c r="C53" s="35"/>
      <c r="D53" s="14"/>
      <c r="E53" s="14"/>
      <c r="F53" s="47">
        <f>SUM(F48:F52)</f>
        <v>54150716.76000001</v>
      </c>
      <c r="G53" s="35"/>
      <c r="H53" s="47">
        <f>SUM(H48:H52)</f>
        <v>265919.33999999997</v>
      </c>
      <c r="I53" s="35"/>
      <c r="J53" s="47">
        <f>SUM(J48:J52)</f>
        <v>10777073.96</v>
      </c>
      <c r="K53" s="35"/>
      <c r="L53" s="53">
        <f>SUM(L48:L52)</f>
        <v>14322293.43</v>
      </c>
      <c r="M53" s="35"/>
      <c r="N53" s="48">
        <f>SUM(F53:M53)</f>
        <v>79516003.49000001</v>
      </c>
    </row>
    <row r="54" spans="1:14" ht="15" thickTop="1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9"/>
    </row>
    <row r="55" spans="1:14" ht="14.25">
      <c r="A55" s="42" t="s">
        <v>61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4"/>
    </row>
    <row r="57" spans="6:12" ht="12.75">
      <c r="F57" s="58">
        <f>+F53</f>
        <v>54150716.76000001</v>
      </c>
      <c r="L57" s="58">
        <f>+L25</f>
        <v>14322293.43</v>
      </c>
    </row>
    <row r="58" spans="6:12" ht="12.75">
      <c r="F58" s="58">
        <v>54150716.76</v>
      </c>
      <c r="L58" s="58">
        <f>+L53</f>
        <v>14322293.43</v>
      </c>
    </row>
    <row r="59" spans="6:12" ht="12.75">
      <c r="F59" s="58">
        <f>+F58-F57</f>
        <v>0</v>
      </c>
      <c r="L59" s="58">
        <f>+L57-L58</f>
        <v>0</v>
      </c>
    </row>
    <row r="60" ht="12.75">
      <c r="F60" s="57">
        <f>(+F59/F57)</f>
        <v>0</v>
      </c>
    </row>
  </sheetData>
  <sheetProtection/>
  <mergeCells count="7">
    <mergeCell ref="F7:M7"/>
    <mergeCell ref="F1:M1"/>
    <mergeCell ref="F2:M2"/>
    <mergeCell ref="F3:M3"/>
    <mergeCell ref="F4:M4"/>
    <mergeCell ref="F5:M5"/>
    <mergeCell ref="F6:M6"/>
  </mergeCells>
  <printOptions/>
  <pageMargins left="0.7" right="0.7" top="0.5" bottom="0.5" header="0.3" footer="0.3"/>
  <pageSetup fitToHeight="1" fitToWidth="1"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Okeechobee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Trent</dc:creator>
  <cp:keywords/>
  <dc:description/>
  <cp:lastModifiedBy>STEVENS, JANIS</cp:lastModifiedBy>
  <cp:lastPrinted>2013-07-23T14:35:57Z</cp:lastPrinted>
  <dcterms:created xsi:type="dcterms:W3CDTF">1997-07-20T13:13:15Z</dcterms:created>
  <dcterms:modified xsi:type="dcterms:W3CDTF">2015-06-19T17:14:10Z</dcterms:modified>
  <cp:category/>
  <cp:version/>
  <cp:contentType/>
  <cp:contentStatus/>
</cp:coreProperties>
</file>