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595" tabRatio="597" activeTab="0"/>
  </bookViews>
  <sheets>
    <sheet name="ESE139" sheetId="1" r:id="rId1"/>
  </sheets>
  <definedNames>
    <definedName name="ACwvu.Cap._.Proj._.Approp." localSheetId="0" hidden="1">'ESE139'!$B$1130:$M$1174</definedName>
    <definedName name="ACwvu.Cap._.Proj._.Est._.Rev." localSheetId="0" hidden="1">'ESE139'!$B$1069:$N$1127</definedName>
    <definedName name="ACwvu.Debt._.Service._.Approp." localSheetId="0" hidden="1">'ESE139'!$B$1032:$J$1066</definedName>
    <definedName name="ACwvu.Debt._.Service._.Est._.Rev." localSheetId="0" hidden="1">'ESE139'!$B$980:$J$1029</definedName>
    <definedName name="ACwvu.Enterprise._.Funds." localSheetId="0" hidden="1">'ESE139'!$B$1257:$K$1318</definedName>
    <definedName name="ACwvu.Expend._.Trust._.Approp." localSheetId="0" hidden="1">'ESE139'!#REF!</definedName>
    <definedName name="ACwvu.Expend._.Trust._.Est._.Rev." localSheetId="0" hidden="1">'ESE139'!#REF!</definedName>
    <definedName name="ACwvu.Gen._.Approp." localSheetId="0" hidden="1">'ESE139'!$B$110:$K$158</definedName>
    <definedName name="ACwvu.Gen._.Est._.Rev." localSheetId="0" hidden="1">'ESE139'!$B$24:$D$106</definedName>
    <definedName name="ACwvu.Internal._.Service._.Funds." localSheetId="0" hidden="1">'ESE139'!$B$1321:$K$1382</definedName>
    <definedName name="ACwvu.Millages." localSheetId="0" hidden="1">'ESE139'!$B$1:$E$22</definedName>
    <definedName name="ACwvu.Nonexpend._.Trust._.Funds." localSheetId="0" hidden="1">'ESE139'!#REF!</definedName>
    <definedName name="ACwvu.Spe._.Rev._.FS._.Approp." localSheetId="0" hidden="1">'ESE139'!$B$210:$D$251</definedName>
    <definedName name="ACwvu.Spe._.Rev._.FS._.Est._.Rev." localSheetId="0" hidden="1">'ESE139'!$B$159:$D$207</definedName>
    <definedName name="ACwvu.Spe._.Rev._.Other._.Approp." localSheetId="0" hidden="1">'ESE139'!#REF!</definedName>
    <definedName name="ACwvu.Spe._.Rev._.Other._.Est._.Rev." localSheetId="0" hidden="1">'ESE139'!#REF!</definedName>
    <definedName name="_xlnm.Print_Area" localSheetId="0">'ESE139'!$B$1:$E$22</definedName>
    <definedName name="Rwvu.Cap._.Proj._.Approp." localSheetId="0" hidden="1">'ESE139'!$A:$A</definedName>
    <definedName name="Rwvu.Cap._.Proj._.Est._.Rev." localSheetId="0" hidden="1">'ESE139'!$A:$A</definedName>
    <definedName name="Rwvu.Enterprise._.Funds." localSheetId="0" hidden="1">'ESE139'!$A:$A</definedName>
    <definedName name="Rwvu.Expend._.Trust._.Approp." localSheetId="0" hidden="1">'ESE139'!$A:$A</definedName>
    <definedName name="Rwvu.Expend._.Trust._.Est._.Rev." localSheetId="0" hidden="1">'ESE139'!$A:$A</definedName>
    <definedName name="Rwvu.Internal._.Service._.Funds." localSheetId="0" hidden="1">'ESE139'!$A:$A</definedName>
    <definedName name="Rwvu.Nonexpend._.Trust._.Funds." localSheetId="0" hidden="1">'ESE139'!$A:$A</definedName>
    <definedName name="Swvu.Cap._.Proj._.Approp." localSheetId="0" hidden="1">'ESE139'!$B$1130:$M$1174</definedName>
    <definedName name="Swvu.Cap._.Proj._.Est._.Rev." localSheetId="0" hidden="1">'ESE139'!$B$1069:$N$1127</definedName>
    <definedName name="Swvu.Debt._.Service._.Approp." localSheetId="0" hidden="1">'ESE139'!$B$1032:$J$1066</definedName>
    <definedName name="Swvu.Debt._.Service._.Est._.Rev." localSheetId="0" hidden="1">'ESE139'!$B$980:$J$1029</definedName>
    <definedName name="Swvu.Enterprise._.Funds." localSheetId="0" hidden="1">'ESE139'!$B$1257:$K$1318</definedName>
    <definedName name="Swvu.Expend._.Trust._.Approp." localSheetId="0" hidden="1">'ESE139'!#REF!</definedName>
    <definedName name="Swvu.Expend._.Trust._.Est._.Rev." localSheetId="0" hidden="1">'ESE139'!#REF!</definedName>
    <definedName name="Swvu.Gen._.Approp." localSheetId="0" hidden="1">'ESE139'!$B$110:$K$158</definedName>
    <definedName name="Swvu.Gen._.Est._.Rev." localSheetId="0" hidden="1">'ESE139'!$B$24:$D$106</definedName>
    <definedName name="Swvu.Internal._.Service._.Funds." localSheetId="0" hidden="1">'ESE139'!$B$1321:$K$1382</definedName>
    <definedName name="Swvu.Millages." localSheetId="0" hidden="1">'ESE139'!$B$1:$E$22</definedName>
    <definedName name="Swvu.Nonexpend._.Trust._.Funds." localSheetId="0" hidden="1">'ESE139'!#REF!</definedName>
    <definedName name="Swvu.Spe._.Rev._.FS._.Approp." localSheetId="0" hidden="1">'ESE139'!$B$210:$D$251</definedName>
    <definedName name="Swvu.Spe._.Rev._.FS._.Est._.Rev." localSheetId="0" hidden="1">'ESE139'!$B$159:$D$207</definedName>
    <definedName name="Swvu.Spe._.Rev._.Other._.Approp." localSheetId="0" hidden="1">'ESE139'!#REF!</definedName>
    <definedName name="Swvu.Spe._.Rev._.Other._.Est._.Rev." localSheetId="0" hidden="1">'ESE139'!#REF!</definedName>
    <definedName name="wrn.All._.Funds." hidden="1">{"pg  1 Millages",#N/A,FALSE,"ESE139";"pg  2 General Fund",#N/A,FALSE,"ESE139";"pg  3 General Fund",#N/A,FALSE,"ESE139";"pg  4 Food Services",#N/A,FALSE,"ESE139";"pg  5 Food Services",#N/A,FALSE,"ESE139";"pg  6 Other Federal Programs",#N/A,FALSE,"ESE139";"pg  7 Other Federal Programs",#N/A,FALSE,"ESE139";"pg  8 Targeted ARRA Stimulus Funds",#N/A,FALSE,"ESE139";"pg  9 Targeted ARRA Stimulus Funds",#N/A,FALSE,"ESE139";"pg 10 Other ARRA Stimulus Grants",#N/A,FALSE,"ESE139";"pg 11 Other ARRA Stimulus Grants",#N/A,FALSE,"ESE139";"Pg 12 Race To The Top",#N/A,FALSE,"ESE139";"pg 13 Race To The Top",#N/A,FALSE,"ESE139";"pg 14 Misc Special Revenue",#N/A,FALSE,"ESE139";"pg 15 Misc Special Revenue",#N/A,FALSE,"ESE139";"pg 16 Debt Service",#N/A,FALSE,"ESE139";"pg 17 Debt Service",#N/A,FALSE,"ESE139";"pg 18 Capital Projects",#N/A,FALSE,"ESE139";"pg 19 Capital Projects",#N/A,FALSE,"ESE139";"pg 20 Permanent Fund",#N/A,FALSE,"ESE139";"pg 21 Permanent Fund",#N/A,FALSE,"ESE139";"pg 22 Enterprise Funds",#N/A,FALSE,"ESE139";"pg 23 Internal Service Funds",#N/A,FALSE,"ESE139"}</definedName>
    <definedName name="wrn.Section._.1._.Millage." hidden="1">{"pg  1 Millages",#N/A,FALSE,"ESE139"}</definedName>
    <definedName name="wrn.Section._.2._.General._.Fund." hidden="1">{"pg  2 General Fund",#N/A,FALSE,"ESE139";"pg  3 General Fund",#N/A,FALSE,"ESE139"}</definedName>
    <definedName name="wrn.Section._.3._.Food._.Services." hidden="1">{"pg  4 Food Services",#N/A,FALSE,"ESE139";"pg  5 Food Services",#N/A,FALSE,"ESE139"}</definedName>
    <definedName name="wrn.Section._.4._.Special._.Revenue._.Other." hidden="1">{"pg  6 Other Federal Programs",#N/A,FALSE,"ESE139";"pg  7 Other Federal Programs",#N/A,FALSE,"ESE139"}</definedName>
    <definedName name="wrn.Section._.5._.Federal._.Stimulus._.Funds." hidden="1">{"pg  8 Targeted ARRA Stimulus Funds",#N/A,FALSE,"ESE139";"pg  9 Targeted ARRA Stimulus Funds",#N/A,FALSE,"ESE139";"pg 10 Other ARRA Stimulus Grants",#N/A,FALSE,"ESE139";"pg 11 Other ARRA Stimulus Grants",#N/A,FALSE,"ESE139";"Pg 12 Race To The Top",#N/A,FALSE,"ESE139";"pg 13 Race To The Top",#N/A,FALSE,"ESE139"}</definedName>
    <definedName name="wrn.Section._.6._.Special._.Revenue._.Misc.." hidden="1">{"pg 14 Misc Special Revenue",#N/A,FALSE,"ESE139";"pg 15 Misc Special Revenue",#N/A,FALSE,"ESE139"}</definedName>
    <definedName name="wrn.Section._.7._.Debt._.Service._.Funds." hidden="1">{"pg 16 Debt Service",#N/A,FALSE,"ESE139";"pg 17 Debt Service",#N/A,FALSE,"ESE139"}</definedName>
    <definedName name="wrn.Section._.8._.Capital._.Projects._.Funds." hidden="1">{"pg 18 Capital Projects",#N/A,FALSE,"ESE139";"pg 19 Capital Projects",#N/A,FALSE,"ESE139"}</definedName>
    <definedName name="wrn.Section._.9._.Permanent._.Fund." hidden="1">{"pg 20 Permanent Fund",#N/A,FALSE,"ESE139";"pg 21 Permanent Fund",#N/A,FALSE,"ESE139"}</definedName>
    <definedName name="wrn.Section10._.Enterprise._.Funds." hidden="1">{"pg 22 Enterprise Funds",#N/A,FALSE,"ESE139"}</definedName>
    <definedName name="wrn.Section11._.Internal._.Service._.Funds." hidden="1">{"pg 23 Internal Service Funds",#N/A,FALSE,"ESE139"}</definedName>
    <definedName name="wvu.Cap._.Proj._.Approp." localSheetId="0" hidden="1">{TRUE,TRUE,0.4,-15.8,385.2,202.8,FALSE,FALSE,TRUE,FALSE,0,2,#N/A,619,#N/A,2.1949685534591197,11.653846153846153,1,FALSE,FALSE,3,TRUE,1,FALSE,75,"Swvu.Cap._.Proj._.Approp.","ACwvu.Cap._.Proj._.Approp.",#N/A,FALSE,FALSE,0.001,0.001,0.001,0.001,2,"","",TRUE,TRUE,FALSE,FALSE,1,#N/A,1,1,"=R625C2:R665C13",FALSE,"Rwvu.Cap._.Proj._.Approp.",#N/A,FALSE,FALSE,FALSE,5,300,300,FALSE,FALSE,TRUE,TRUE,TRUE}</definedName>
    <definedName name="wvu.Cap._.Proj._.Est._.Rev." localSheetId="0" hidden="1">{TRUE,TRUE,0.4,-15.8,385.2,202.8,FALSE,FALSE,TRUE,FALSE,0,2,#N/A,573,#N/A,2.1949685534591197,11.407407407407407,1,FALSE,FALSE,3,TRUE,1,FALSE,75,"Swvu.Cap._.Proj._.Est._.Rev.","ACwvu.Cap._.Proj._.Est._.Rev.",#N/A,FALSE,FALSE,0.001,0.001,0.001,0.001,2,"","",TRUE,TRUE,FALSE,FALSE,1,#N/A,1,1,"=R572C2:R613C13",FALSE,"Rwvu.Cap._.Proj._.Est._.Rev.",#N/A,FALSE,FALSE,FALSE,5,300,300,FALSE,FALSE,TRUE,TRUE,TRUE}</definedName>
    <definedName name="wvu.Debt._.Service._.Approp." localSheetId="0" hidden="1">{TRUE,TRUE,-0.8,-17,387.6,205.2,FALSE,FALSE,TRUE,FALSE,0,1,#N/A,524,#N/A,1.975970425138632,9.4,1,FALSE,FALSE,3,TRUE,1,FALSE,100,"Swvu.Debt._.Service._.Approp.","ACwvu.Debt._.Service._.Approp.",#N/A,FALSE,FALSE,0.001,0.001,0.001,0.001,2,"","",TRUE,TRUE,FALSE,FALSE,1,#N/A,1,1,"=R527C2:R561C10",FALSE,#N/A,#N/A,FALSE,FALSE,FALSE,5,600,600,FALSE,FALSE,TRUE,TRUE,TRUE}</definedName>
    <definedName name="wvu.Debt._.Service._.Est._.Rev." localSheetId="0" hidden="1">{TRUE,TRUE,-1.25,-15.5,465,200.25,FALSE,FALSE,TRUE,FALSE,0,1,#N/A,466,#N/A,2.6424242424242426,9.952380952380953,1,FALSE,FALSE,3,TRUE,1,FALSE,100,"Swvu.Debt._.Service._.Est._.Rev.","ACwvu.Debt._.Service._.Est._.Rev.",#N/A,FALSE,FALSE,0.001,0.001,0.001,0.001,2,"","",TRUE,TRUE,FALSE,FALSE,1,#N/A,1,1,"=R469C2:R516C10",FALSE,#N/A,#N/A,FALSE,FALSE,FALSE,5,300,300,FALSE,FALSE,TRUE,TRUE,TRUE}</definedName>
    <definedName name="wvu.Enterprise._.Funds." localSheetId="0" hidden="1">{TRUE,TRUE,-2.75,-17,484.5,255.75,FALSE,FALSE,TRUE,FALSE,0,2,#N/A,671,#N/A,3.2661290322580645,17.8125,1,FALSE,FALSE,3,TRUE,1,FALSE,75,"Swvu.Enterprise._.Funds.","ACwvu.Enterprise._.Funds.",#N/A,FALSE,FALSE,0.001,0.001,0.001,0.001,2,"","",TRUE,TRUE,FALSE,FALSE,1,#N/A,1,1,"=R671C2:R725C11",FALSE,"Rwvu.Enterprise._.Funds.",#N/A,FALSE,FALSE,FALSE,5,600,600,FALSE,FALSE,TRUE,TRUE,TRUE}</definedName>
    <definedName name="wvu.Expend._.Trust._.Approp." localSheetId="0" hidden="1">{TRUE,TRUE,0.4,-15.8,385.2,202.8,FALSE,FALSE,TRUE,FALSE,0,2,#N/A,907,#N/A,2.1949685534591197,11.44,1,FALSE,FALSE,3,TRUE,1,FALSE,75,"Swvu.Expend._.Trust._.Approp.","ACwvu.Expend._.Trust._.Approp.",#N/A,FALSE,FALSE,0.001,0.001,0.001,0.001,2,"","",TRUE,TRUE,FALSE,FALSE,1,#N/A,1,1,"=R909C2:R947C11",FALSE,"Rwvu.Expend._.Trust._.Approp.",#N/A,FALSE,FALSE,FALSE,5,300,300,FALSE,FALSE,TRUE,TRUE,TRUE}</definedName>
    <definedName name="wvu.Expend._.Trust._.Est._.Rev." localSheetId="0" hidden="1">{TRUE,TRUE,0.4,-15.8,385.2,202.8,FALSE,FALSE,TRUE,FALSE,0,2,#N/A,861,#N/A,2.1949685534591197,10.814814814814815,1,FALSE,FALSE,3,TRUE,1,FALSE,75,"Swvu.Expend._.Trust._.Est._.Rev.","ACwvu.Expend._.Trust._.Est._.Rev.",#N/A,FALSE,FALSE,0.001,0.001,0.001,0.001,2,"","",TRUE,TRUE,FALSE,FALSE,1,#N/A,1,1,"=R865C2:R898C11",FALSE,"Rwvu.Expend._.Trust._.Est._.Rev.",#N/A,FALSE,FALSE,FALSE,5,300,300,FALSE,FALSE,TRUE,TRUE,TRUE}</definedName>
    <definedName name="wvu.Gen._.Approp." localSheetId="0" hidden="1">{TRUE,TRUE,-2.75,-17,484.5,255.75,FALSE,FALSE,TRUE,FALSE,0,2,#N/A,163,#N/A,2.0545454545454547,12.692307692307692,1,FALSE,FALSE,3,TRUE,1,FALSE,100,"Swvu.Gen._.Approp.","ACwvu.Gen._.Approp.",#N/A,FALSE,FALSE,0.001,0.001,0.001,0.001,2,"","",TRUE,TRUE,FALSE,FALSE,1,#N/A,1,1,"=R163C2:R208C11",FALSE,#N/A,#N/A,FALSE,FALSE,FALSE,5,#N/A,#N/A,FALSE,FALSE,TRUE,TRUE,TRUE}</definedName>
    <definedName name="wvu.Gen._.Est._.Rev." localSheetId="0" hidden="1">{TRUE,TRUE,-2.75,-17,484.5,255.75,FALSE,FALSE,TRUE,FALSE,0,2,#N/A,76,#N/A,2.0545454545454547,14,1,FALSE,FALSE,3,TRUE,1,FALSE,100,"Swvu.Gen._.Est._.Rev.","ACwvu.Gen._.Est._.Rev.",#N/A,FALSE,FALSE,0.001,0.001,0.001,0.001,1,"","",TRUE,TRUE,FALSE,FALSE,1,#N/A,1,1,"=R76C2:R151C4",FALSE,#N/A,#N/A,FALSE,FALSE,FALSE,5,#N/A,#N/A,FALSE,FALSE,TRUE,TRUE,TRUE}</definedName>
    <definedName name="wvu.Internal._.Service._.Funds." localSheetId="0" hidden="1">{TRUE,TRUE,0.4,-15.8,385.2,202.8,FALSE,FALSE,TRUE,FALSE,0,2,#N/A,734,#N/A,2.1949685534591197,12.26086956521739,1,FALSE,FALSE,3,TRUE,1,FALSE,75,"Swvu.Internal._.Service._.Funds.","ACwvu.Internal._.Service._.Funds.",#N/A,FALSE,FALSE,0.001,0.001,0.001,0.001,2,"","",TRUE,TRUE,FALSE,FALSE,1,#N/A,1,1,"=R736C2:R790C11",FALSE,"Rwvu.Internal._.Service._.Funds.",#N/A,FALSE,FALSE,FALSE,5,300,300,FALSE,FALSE,TRUE,TRUE,TRUE}</definedName>
    <definedName name="wvu.Millages." localSheetId="0" hidden="1">{TRUE,TRUE,-0.8,-17,387.6,205.2,FALSE,FALSE,TRUE,FALSE,0,1,#N/A,1,#N/A,1.975970425138632,10.23076923076923,1,FALSE,FALSE,3,TRUE,1,FALSE,100,"Swvu.Millages.","ACwvu.Millages.",#N/A,FALSE,FALSE,0.001,0.001,0.001,0.001,1,"","",TRUE,TRUE,FALSE,FALSE,1,#N/A,1,1,"=R1C2:R67C5",FALSE,#N/A,#N/A,FALSE,FALSE,FALSE,5,600,600,FALSE,FALSE,TRUE,TRUE,TRUE}</definedName>
    <definedName name="wvu.Nonexpend._.Trust._.Funds." localSheetId="0" hidden="1">{TRUE,TRUE,0.4,-15.8,385.2,202.8,FALSE,FALSE,TRUE,FALSE,0,2,#N/A,796,#N/A,2.1949685534591197,12.391304347826088,1,FALSE,FALSE,3,TRUE,1,FALSE,75,"Swvu.Nonexpend._.Trust._.Funds.","ACwvu.Nonexpend._.Trust._.Funds.",#N/A,FALSE,FALSE,0.001,0.001,0.001,0.001,2,"","",TRUE,TRUE,FALSE,FALSE,1,#N/A,1,1,"=R801C2:R852C11",FALSE,"Rwvu.Nonexpend._.Trust._.Funds.",#N/A,FALSE,FALSE,FALSE,5,300,300,FALSE,FALSE,TRUE,TRUE,TRUE}</definedName>
    <definedName name="wvu.Spe._.Rev._.FS._.Approp." localSheetId="0" hidden="1">{TRUE,TRUE,-2.75,-17,484.5,255.75,FALSE,FALSE,TRUE,FALSE,0,1,#N/A,289,#N/A,2.7818181818181817,13.333333333333334,1,FALSE,FALSE,3,TRUE,1,FALSE,100,"Swvu.Spe._.Rev._.FS._.Approp.","ACwvu.Spe._.Rev._.FS._.Approp.",#N/A,FALSE,FALSE,0.001,0.001,0.001,0.001,1,"","",TRUE,TRUE,FALSE,FALSE,1,#N/A,1,1,"=R290C2:R332C4",FALSE,#N/A,#N/A,FALSE,FALSE,FALSE,5,600,600,FALSE,FALSE,TRUE,TRUE,TRUE}</definedName>
    <definedName name="wvu.Spe._.Rev._.FS._.Est._.Rev." localSheetId="0" hidden="1">{TRUE,TRUE,-2.75,-17,484.5,255.75,FALSE,FALSE,TRUE,FALSE,0,1,#N/A,219,#N/A,2.7818181818181817,11.666666666666666,1,FALSE,FALSE,3,TRUE,1,FALSE,100,"Swvu.Spe._.Rev._.FS._.Est._.Rev.","ACwvu.Spe._.Rev._.FS._.Est._.Rev.",#N/A,FALSE,FALSE,0.001,0.001,0.001,0.001,1,"","",TRUE,TRUE,FALSE,FALSE,1,#N/A,1,1,"=R219C2:R280C4",FALSE,#N/A,#N/A,FALSE,FALSE,FALSE,5,600,600,FALSE,FALSE,TRUE,TRUE,TRUE}</definedName>
    <definedName name="wvu.Spe._.Rev._.Other._.Approp." localSheetId="0" hidden="1">{TRUE,TRUE,-2.75,-17,484.5,255.75,FALSE,FALSE,TRUE,FALSE,0,1,#N/A,419,#N/A,2.7818181818181817,11.2,1,FALSE,FALSE,3,TRUE,1,FALSE,100,"Swvu.Spe._.Rev._.Other._.Approp.","ACwvu.Spe._.Rev._.Other._.Approp.",#N/A,FALSE,FALSE,0.001,0.001,0.001,0.001,2,"","",TRUE,TRUE,FALSE,FALSE,1,#N/A,1,1,"=R419C2:R459C11",FALSE,#N/A,#N/A,FALSE,FALSE,FALSE,5,600,600,FALSE,FALSE,TRUE,TRUE,TRUE}</definedName>
    <definedName name="wvu.Spe._.Rev._.Other._.Est._.Rev." localSheetId="0" hidden="1">{TRUE,TRUE,-1.25,-15.5,465,200.25,FALSE,FALSE,TRUE,FALSE,0,3,#N/A,402,#N/A,3.466666666666667,9.380952380952381,1,FALSE,FALSE,3,TRUE,1,FALSE,100,"Swvu.Spe._.Rev._.Other._.Est._.Rev.","ACwvu.Spe._.Rev._.Other._.Est._.Rev.",#N/A,FALSE,FALSE,0.001,0.001,0.001,0.001,1,"","",TRUE,TRUE,FALSE,FALSE,1,#N/A,1,1,"=R342C2:R408C4",FALSE,#N/A,#N/A,FALSE,FALSE,FALSE,5,300,300,FALSE,FALSE,TRUE,TRUE,TRUE}</definedName>
    <definedName name="Z_010E6B05_8866_459B_AADA_541278BD7D29_.wvu.PrintArea" localSheetId="0" hidden="1">'ESE139'!$B$1067:$N$1126</definedName>
    <definedName name="Z_128FDE7A_9069_4905_A765_A616BCE79D21_.wvu.PrintArea" localSheetId="0" hidden="1">'ESE139'!$B$1067:$N$1126</definedName>
    <definedName name="Z_1841C613_B551_4D05_A34C_D341A48CDDB2_.wvu.PrintArea" localSheetId="0" hidden="1">'ESE139'!$B$1067:$N$1126</definedName>
    <definedName name="Z_1CC00161_3987_48FA_A1FE_8919C7E0A29A_.wvu.PrintArea" localSheetId="0" hidden="1">'ESE139'!$B$928:$K$976</definedName>
    <definedName name="Z_1DE8C2BB_9011_4202_A499_F52552FD4BED_.wvu.PrintArea" localSheetId="0" hidden="1">'ESE139'!$B$1067:$N$1126</definedName>
    <definedName name="Z_263B098C_2CA0_4437_98CF_81A6A30B248B_.wvu.PrintArea" localSheetId="0" hidden="1">'ESE139'!$B$1:$E$22</definedName>
    <definedName name="Z_2ACD138E_1725_48EA_9074_A8E93646A975_.wvu.PrintArea" localSheetId="0" hidden="1">'ESE139'!$B$1067:$N$1126</definedName>
    <definedName name="Z_2FE66E15_FB98_4096_AD7B_BBB85C9ACFD0_.wvu.PrintArea" localSheetId="0" hidden="1">'ESE139'!$B$1067:$N$1126</definedName>
    <definedName name="Z_3319A1C3_4A4D_4643_95B3_B3E57114D9F6_.wvu.PrintArea" localSheetId="0" hidden="1">'ESE139'!$B$1:$E$22</definedName>
    <definedName name="Z_45DC700B_B49A_4173_A0DE_6DFBA7DF73D5_.wvu.PrintArea" localSheetId="0" hidden="1">'ESE139'!$B$1067:$N$1126</definedName>
    <definedName name="Z_4D0B3AA2_7009_4214_AA5F_F53E55F82AD1_.wvu.PrintArea" localSheetId="0" hidden="1">'ESE139'!$B$1067:$N$1126</definedName>
    <definedName name="Z_53EA4CBD_0FA1_475F_9460_46A2D71E1319_.wvu.PrintArea" localSheetId="0" hidden="1">'ESE139'!$B$1067:$N$1126</definedName>
    <definedName name="Z_55DD104D_0B99_475C_86FD_563E424B58E1_.wvu.PrintArea" localSheetId="0" hidden="1">'ESE139'!$B$312:$K$360</definedName>
    <definedName name="Z_57EA26FA_31B3_4664_BF4E_7A41C419205B_.wvu.PrintArea" localSheetId="0" hidden="1">'ESE139'!$B$1067:$N$1126</definedName>
    <definedName name="Z_5914133D_5D01_4906_A2E0_C909F3B7D48F_.wvu.PrintArea" localSheetId="0" hidden="1">'ESE139'!$B$1067:$N$1126</definedName>
    <definedName name="Z_82FBF492_758C_4F8E_9564_CF79DDC75336_.wvu.PrintArea" localSheetId="0" hidden="1">'ESE139'!$B$159:$D$207</definedName>
    <definedName name="Z_866F9C1C_843E_48CA_B279_38A09132FD05_.wvu.PrintArea" localSheetId="0" hidden="1">'ESE139'!$B$209:$D$250</definedName>
    <definedName name="Z_95C8B26F_1329_4731_B0CF_AAF9AF2F6B73_.wvu.PrintArea" localSheetId="0" hidden="1">'ESE139'!$B$1067:$N$1126</definedName>
    <definedName name="Z_98F647A4_5B8A_47E9_ADE3_E48099F02AF7_.wvu.PrintArea" localSheetId="0" hidden="1">'ESE139'!$B$978:$K$1028</definedName>
    <definedName name="Z_9E05AECD_021E_4800_B9C0_27DE758B2F68_.wvu.PrintArea" localSheetId="0" hidden="1">'ESE139'!$B$1067:$N$1126</definedName>
    <definedName name="Z_A59F7CF0_4C5C_4EC3_8E8A_CA1F3D76A38B_.wvu.PrintArea" localSheetId="0" hidden="1">'ESE139'!$B$1067:$N$1126</definedName>
    <definedName name="Z_B052BFDA_62B8_449E_8127_F603E3E7EA5E_.wvu.PrintArea" localSheetId="0" hidden="1">'ESE139'!$B$1067:$N$1126</definedName>
    <definedName name="Z_B8DC0C36_6A1F_4F68_99A3_0F46243CB12D_.wvu.PrintArea" localSheetId="0" hidden="1">'ESE139'!$B$1030:$K$1065</definedName>
    <definedName name="Z_EB9EFB6B_121B_4868_BF0F_FF8AC9652E60_.wvu.PrintArea" localSheetId="0" hidden="1">'ESE139'!$B$890:$D$926</definedName>
    <definedName name="Z_EE0043E0_4119_4670_84A3_6B3A2B70C831_.wvu.PrintArea" localSheetId="0" hidden="1">'ESE139'!$B$1067:$N$1126</definedName>
    <definedName name="Z_F13E12E5_15C3_4FF3_AE45_EB405C6D8866_.wvu.PrintArea" localSheetId="0" hidden="1">'ESE139'!$B$1067:$N$1126</definedName>
    <definedName name="Z_F64DFA02_B3C3_4B81_A8E2_4E180E2DAE82_.wvu.PrintArea" localSheetId="0" hidden="1">'ESE139'!$B$108:$K$156</definedName>
    <definedName name="Z_F71F2698_88C6_45F7_9514_4B1012F5AB48_.wvu.PrintArea" localSheetId="0" hidden="1">'ESE139'!$B$252:$D$310</definedName>
    <definedName name="Z_FFD25D40_38E0_43A9_8C82_B0F3BE55455D_.wvu.PrintArea" localSheetId="0" hidden="1">'ESE139'!$B$1067:$N$1126</definedName>
  </definedNames>
  <calcPr fullCalcOnLoad="1"/>
</workbook>
</file>

<file path=xl/comments1.xml><?xml version="1.0" encoding="utf-8"?>
<comments xmlns="http://schemas.openxmlformats.org/spreadsheetml/2006/main">
  <authors>
    <author>Pruett, Rebecca</author>
  </authors>
  <commentList>
    <comment ref="D138" authorId="0">
      <text>
        <r>
          <rPr>
            <b/>
            <sz val="9"/>
            <rFont val="Tahoma"/>
            <family val="2"/>
          </rPr>
          <t>Enter only positive numbers for transfers out.</t>
        </r>
        <r>
          <rPr>
            <sz val="9"/>
            <rFont val="Tahoma"/>
            <family val="2"/>
          </rPr>
          <t xml:space="preserve">
</t>
        </r>
      </text>
    </comment>
    <comment ref="D139" authorId="0">
      <text>
        <r>
          <rPr>
            <b/>
            <sz val="9"/>
            <rFont val="Tahoma"/>
            <family val="2"/>
          </rPr>
          <t>Enter only positive numbers for transfers out.</t>
        </r>
        <r>
          <rPr>
            <sz val="9"/>
            <rFont val="Tahoma"/>
            <family val="2"/>
          </rPr>
          <t xml:space="preserve">
</t>
        </r>
      </text>
    </comment>
    <comment ref="D140" authorId="0">
      <text>
        <r>
          <rPr>
            <b/>
            <sz val="9"/>
            <rFont val="Tahoma"/>
            <family val="2"/>
          </rPr>
          <t>Enter only positive numbers for transfers out.</t>
        </r>
        <r>
          <rPr>
            <sz val="9"/>
            <rFont val="Tahoma"/>
            <family val="2"/>
          </rPr>
          <t xml:space="preserve">
</t>
        </r>
      </text>
    </comment>
    <comment ref="D141" authorId="0">
      <text>
        <r>
          <rPr>
            <b/>
            <sz val="9"/>
            <rFont val="Tahoma"/>
            <family val="2"/>
          </rPr>
          <t>Enter only positive numbers for transfers out.</t>
        </r>
        <r>
          <rPr>
            <sz val="9"/>
            <rFont val="Tahoma"/>
            <family val="2"/>
          </rPr>
          <t xml:space="preserve">
</t>
        </r>
      </text>
    </comment>
    <comment ref="D142" authorId="0">
      <text>
        <r>
          <rPr>
            <b/>
            <sz val="9"/>
            <rFont val="Tahoma"/>
            <family val="2"/>
          </rPr>
          <t>Enter only positive numbers for transfers out.</t>
        </r>
        <r>
          <rPr>
            <sz val="9"/>
            <rFont val="Tahoma"/>
            <family val="2"/>
          </rPr>
          <t xml:space="preserve">
</t>
        </r>
      </text>
    </comment>
    <comment ref="D143" authorId="0">
      <text>
        <r>
          <rPr>
            <b/>
            <sz val="9"/>
            <rFont val="Tahoma"/>
            <family val="2"/>
          </rPr>
          <t>Enter only positive numbers for transfers out.</t>
        </r>
        <r>
          <rPr>
            <sz val="9"/>
            <rFont val="Tahoma"/>
            <family val="2"/>
          </rPr>
          <t xml:space="preserve">
</t>
        </r>
      </text>
    </comment>
  </commentList>
</comments>
</file>

<file path=xl/sharedStrings.xml><?xml version="1.0" encoding="utf-8"?>
<sst xmlns="http://schemas.openxmlformats.org/spreadsheetml/2006/main" count="1581" uniqueCount="514">
  <si>
    <t xml:space="preserve">DISTRICT SUMMARY BUDGET  </t>
  </si>
  <si>
    <t>p1</t>
  </si>
  <si>
    <t>DISTRICT MILLAGE LEVIES</t>
  </si>
  <si>
    <t>Nonvoted</t>
  </si>
  <si>
    <t>Voted</t>
  </si>
  <si>
    <t>Total</t>
  </si>
  <si>
    <t xml:space="preserve">ESE  139                                                                                                             </t>
  </si>
  <si>
    <t>p2</t>
  </si>
  <si>
    <t xml:space="preserve">DISTRICT SUMMARY BUDGET </t>
  </si>
  <si>
    <t>Account</t>
  </si>
  <si>
    <t>Number</t>
  </si>
  <si>
    <t>FEDERAL:</t>
  </si>
  <si>
    <t>STATE:</t>
  </si>
  <si>
    <t>LOCAL:</t>
  </si>
  <si>
    <t xml:space="preserve">TOTAL ESTIMATED REVENUES </t>
  </si>
  <si>
    <t>OTHER FINANCING SOURCES:</t>
  </si>
  <si>
    <t>Transfers In:</t>
  </si>
  <si>
    <t>TOTAL OTHER FINANCING SOURCES</t>
  </si>
  <si>
    <t xml:space="preserve">TOTAL ESTIMATED REVENUES, OTHER </t>
  </si>
  <si>
    <t>p3</t>
  </si>
  <si>
    <t>Totals</t>
  </si>
  <si>
    <t>Salaries</t>
  </si>
  <si>
    <t>Employee Benefits</t>
  </si>
  <si>
    <t>Purchased Services</t>
  </si>
  <si>
    <t>Energy Services</t>
  </si>
  <si>
    <t>Capital Outlay</t>
  </si>
  <si>
    <t xml:space="preserve">TOTAL APPROPRIATIONS </t>
  </si>
  <si>
    <t>OTHER FINANCING USES:</t>
  </si>
  <si>
    <t>Transfers Out:  (Function 9700)</t>
  </si>
  <si>
    <t xml:space="preserve">TOTAL OTHER FINANCING USES </t>
  </si>
  <si>
    <t>ESE 139</t>
  </si>
  <si>
    <t>p4</t>
  </si>
  <si>
    <t>FEDERAL DIRECT:</t>
  </si>
  <si>
    <t>TOTAL ESTIMATED REVENUES, OTHER FINANCING</t>
  </si>
  <si>
    <t>p5</t>
  </si>
  <si>
    <t>p6</t>
  </si>
  <si>
    <t>p7</t>
  </si>
  <si>
    <t>Motor Vehicle</t>
  </si>
  <si>
    <t>Other</t>
  </si>
  <si>
    <t>Revenue Bonds</t>
  </si>
  <si>
    <t>Debt Service</t>
  </si>
  <si>
    <t>STATE SOURCES:</t>
  </si>
  <si>
    <t>LOCAL SOURCES:</t>
  </si>
  <si>
    <t xml:space="preserve">TOTAL ESTIMATED REVENUES, OTHER FINANCING </t>
  </si>
  <si>
    <t>Transfers Out: (Function 9700)</t>
  </si>
  <si>
    <t xml:space="preserve">Capital Outlay </t>
  </si>
  <si>
    <t xml:space="preserve">Public Education Capital Outlay (PECO) </t>
  </si>
  <si>
    <t>Classrooms First Program</t>
  </si>
  <si>
    <t xml:space="preserve">District Local Capital Improvement Tax </t>
  </si>
  <si>
    <t>OTHER FINANCING SOURCES</t>
  </si>
  <si>
    <t xml:space="preserve">TOTAL ESTIMATED REVENUES, OTHER  </t>
  </si>
  <si>
    <t>p11</t>
  </si>
  <si>
    <t xml:space="preserve"> ESE 139</t>
  </si>
  <si>
    <t>z</t>
  </si>
  <si>
    <t>o</t>
  </si>
  <si>
    <t>n</t>
  </si>
  <si>
    <t>Object</t>
  </si>
  <si>
    <t>end</t>
  </si>
  <si>
    <t xml:space="preserve">Transfers In:  </t>
  </si>
  <si>
    <t>TOTAL OTHER FINANCING USES</t>
  </si>
  <si>
    <t>Consortium</t>
  </si>
  <si>
    <t>Federal Direct</t>
  </si>
  <si>
    <t>State Sources</t>
  </si>
  <si>
    <t>Local Sources</t>
  </si>
  <si>
    <t>Debt Service: (Function 9200)</t>
  </si>
  <si>
    <t>Loss Recoveries</t>
  </si>
  <si>
    <t>TOTAL APPROPRIATIONS, OTHER FINANCING</t>
  </si>
  <si>
    <t xml:space="preserve">Consortium </t>
  </si>
  <si>
    <t xml:space="preserve"> Programs</t>
  </si>
  <si>
    <t>Other Internal</t>
  </si>
  <si>
    <t>Service</t>
  </si>
  <si>
    <t>Charter School Capital Outlay Funding</t>
  </si>
  <si>
    <t>Tax Redemptions</t>
  </si>
  <si>
    <t>Miscellaneous Local Sources</t>
  </si>
  <si>
    <t>Impact Fees</t>
  </si>
  <si>
    <t>SECTION I.  ASSESSMENT AND MILLAGE LEVIES</t>
  </si>
  <si>
    <t>p12</t>
  </si>
  <si>
    <t>p13</t>
  </si>
  <si>
    <t>p10</t>
  </si>
  <si>
    <t>Page 1</t>
  </si>
  <si>
    <t>SECTION II.  GENERAL FUND - FUND 100</t>
  </si>
  <si>
    <t>Page 2</t>
  </si>
  <si>
    <t xml:space="preserve">ESE 139                                                                                                    </t>
  </si>
  <si>
    <t>SECTION II.  GENERAL FUND - FUND 100 (Continued)</t>
  </si>
  <si>
    <t>Page 3</t>
  </si>
  <si>
    <t>SECTION III.  SPECIAL REVENUE FUNDS - FOOD SERVICES - FUND 410</t>
  </si>
  <si>
    <t>Page 4</t>
  </si>
  <si>
    <t xml:space="preserve">ESE 139                                                                          </t>
  </si>
  <si>
    <t>Page 5</t>
  </si>
  <si>
    <t xml:space="preserve">SECTION III.  SPECIAL REVENUE FUNDS - FOOD SERVICES - </t>
  </si>
  <si>
    <t xml:space="preserve">ESE 139                                                                         </t>
  </si>
  <si>
    <t>Page 7</t>
  </si>
  <si>
    <t>Page 10</t>
  </si>
  <si>
    <t>Page 11</t>
  </si>
  <si>
    <t>Page 12</t>
  </si>
  <si>
    <t>Page 13</t>
  </si>
  <si>
    <t>Page 14</t>
  </si>
  <si>
    <t>BUDGET</t>
  </si>
  <si>
    <t>pNAV</t>
  </si>
  <si>
    <t>pRLE</t>
  </si>
  <si>
    <t>pCODT</t>
  </si>
  <si>
    <t>pAM</t>
  </si>
  <si>
    <t>pCIT</t>
  </si>
  <si>
    <t>pIST</t>
  </si>
  <si>
    <t>OPERATING REVENUES:</t>
  </si>
  <si>
    <t>NONOPERATING REVENUES:</t>
  </si>
  <si>
    <t>TOTAL OPERATING REVENUES, NONOPERATING</t>
  </si>
  <si>
    <t>OPERATING EXPENSES: (Function 9900)</t>
  </si>
  <si>
    <t>NONOPERATING EXPENSES: (Function 9900)</t>
  </si>
  <si>
    <t>TOTAL OPERATING EXPENSES, NONOPERATING</t>
  </si>
  <si>
    <t>Loans</t>
  </si>
  <si>
    <t>FEDERAL THROUGH STATE AND LOCAL:</t>
  </si>
  <si>
    <t>Sale of Capital Assets</t>
  </si>
  <si>
    <t>B.  Millage Levies on Nonexempt Property:</t>
  </si>
  <si>
    <t>TOTAL MILLS</t>
  </si>
  <si>
    <t xml:space="preserve">Federal Impact, Current Operations </t>
  </si>
  <si>
    <t xml:space="preserve">Reserve Officers Training Corps (ROTC) </t>
  </si>
  <si>
    <t>Miscellaneous Federal Direct</t>
  </si>
  <si>
    <t>Total Federal Direct</t>
  </si>
  <si>
    <t>Medicaid</t>
  </si>
  <si>
    <t>National Forest Funds</t>
  </si>
  <si>
    <t>Federal Through Local</t>
  </si>
  <si>
    <t>Total Federal Through State And Local</t>
  </si>
  <si>
    <t>Florida Education Finance Program (FEFP)</t>
  </si>
  <si>
    <t>Workforce Development</t>
  </si>
  <si>
    <t>Workforce  Development Capitalization Incentive Grant</t>
  </si>
  <si>
    <t>Adults With Disabilities</t>
  </si>
  <si>
    <t>Diagnostic and Learning Resources Centers</t>
  </si>
  <si>
    <t xml:space="preserve">State Forest Funds </t>
  </si>
  <si>
    <t>State License Tax</t>
  </si>
  <si>
    <t>Class Size Reduction Operating Funds</t>
  </si>
  <si>
    <t xml:space="preserve">Preschool Projects </t>
  </si>
  <si>
    <t>Reading Programs</t>
  </si>
  <si>
    <t>Total State</t>
  </si>
  <si>
    <t>Payment in Lieu of Taxes</t>
  </si>
  <si>
    <t>Excess Fees</t>
  </si>
  <si>
    <t>Adult General Education Course Fees</t>
  </si>
  <si>
    <t>Continuing Workforce Education Course Fees</t>
  </si>
  <si>
    <t>Capital Improvement Fees</t>
  </si>
  <si>
    <t>Postsecondary Lab Fees</t>
  </si>
  <si>
    <t>Lifelong Learning Fees</t>
  </si>
  <si>
    <t>Financial Aid Fees</t>
  </si>
  <si>
    <t>Other Student Fees</t>
  </si>
  <si>
    <t>Preschool Program Fees</t>
  </si>
  <si>
    <t>Prekindergarten Early Intervention Fees</t>
  </si>
  <si>
    <t>Total Local</t>
  </si>
  <si>
    <t>From Debt Service Funds</t>
  </si>
  <si>
    <t>From Capital Projects Funds</t>
  </si>
  <si>
    <t xml:space="preserve">From Special Revenue Funds </t>
  </si>
  <si>
    <t>From Internal Service Funds</t>
  </si>
  <si>
    <t>From Enterprise Funds</t>
  </si>
  <si>
    <t xml:space="preserve">Total Transfers In </t>
  </si>
  <si>
    <t xml:space="preserve">Instruction </t>
  </si>
  <si>
    <t xml:space="preserve">Instructional Media Services </t>
  </si>
  <si>
    <t>Instruction and Curriculum Development Services</t>
  </si>
  <si>
    <t>Instructional Staff Training Services</t>
  </si>
  <si>
    <t xml:space="preserve">General Administration </t>
  </si>
  <si>
    <t>School Administration</t>
  </si>
  <si>
    <t>Facilities Acquisition and Construction</t>
  </si>
  <si>
    <t>Fiscal Services</t>
  </si>
  <si>
    <t xml:space="preserve">Central Services </t>
  </si>
  <si>
    <t xml:space="preserve">Operation of Plant </t>
  </si>
  <si>
    <t xml:space="preserve">Maintenance of Plant </t>
  </si>
  <si>
    <t>Administrative Technology Services</t>
  </si>
  <si>
    <t xml:space="preserve">Community Services </t>
  </si>
  <si>
    <t>To Debt Service Funds</t>
  </si>
  <si>
    <t>To Capital Projects Funds</t>
  </si>
  <si>
    <t xml:space="preserve">To Special Revenue Funds </t>
  </si>
  <si>
    <t>To Internal Service Funds</t>
  </si>
  <si>
    <t>To Enterprise Funds</t>
  </si>
  <si>
    <t>Total Transfers Out</t>
  </si>
  <si>
    <t>AND FUND BALANCE</t>
  </si>
  <si>
    <t>National School Lunch Act</t>
  </si>
  <si>
    <t>Miscellaneous Federal Through State</t>
  </si>
  <si>
    <t>School Breakfast Supplement</t>
  </si>
  <si>
    <t>School Lunch Supplement</t>
  </si>
  <si>
    <t xml:space="preserve">Food Service </t>
  </si>
  <si>
    <t>Other Miscellaneous Local Sources</t>
  </si>
  <si>
    <t>From General Fund</t>
  </si>
  <si>
    <t xml:space="preserve">Salaries </t>
  </si>
  <si>
    <t xml:space="preserve">Purchased Services </t>
  </si>
  <si>
    <t xml:space="preserve">Materials and Supplies </t>
  </si>
  <si>
    <t>Transfers Out  (Function 9700)</t>
  </si>
  <si>
    <t>To General Fund</t>
  </si>
  <si>
    <t xml:space="preserve">Interfund </t>
  </si>
  <si>
    <t xml:space="preserve">AND FUND BALANCE </t>
  </si>
  <si>
    <t>Community Action Programs</t>
  </si>
  <si>
    <t xml:space="preserve">Elementary and Secondary Education Act, Title I </t>
  </si>
  <si>
    <t>Interfund</t>
  </si>
  <si>
    <t>Food Services</t>
  </si>
  <si>
    <t>Total Transfers In</t>
  </si>
  <si>
    <t>SOURCES AND FUND BALANCE</t>
  </si>
  <si>
    <t>Instruction</t>
  </si>
  <si>
    <t>Instructional Media Services</t>
  </si>
  <si>
    <t xml:space="preserve">Instruction and Curriculum Development Services   </t>
  </si>
  <si>
    <t>General Administration</t>
  </si>
  <si>
    <t>Central Services</t>
  </si>
  <si>
    <t>Operation of Plant</t>
  </si>
  <si>
    <t>Maintenance of Plant</t>
  </si>
  <si>
    <t>Community Services</t>
  </si>
  <si>
    <t>Other Capital Outlay</t>
  </si>
  <si>
    <t>TOTAL APPROPRIATIONS</t>
  </si>
  <si>
    <t>SBE/COBI Bond Interest</t>
  </si>
  <si>
    <t>Total State Sources</t>
  </si>
  <si>
    <t>Total Local Sources</t>
  </si>
  <si>
    <t>TOTAL ESTIMATED REVENUES</t>
  </si>
  <si>
    <t>From Special Revenue Funds</t>
  </si>
  <si>
    <t>Interfund (Debt Service Only)</t>
  </si>
  <si>
    <t>Redemption of Principal</t>
  </si>
  <si>
    <t xml:space="preserve">Interest </t>
  </si>
  <si>
    <t>Dues and Fees</t>
  </si>
  <si>
    <t>To Special Revenue Funds</t>
  </si>
  <si>
    <t xml:space="preserve">Sale of Capital Assets </t>
  </si>
  <si>
    <t>Interfund (Capital Projects Only)</t>
  </si>
  <si>
    <t>Buildings and Fixed Equipment</t>
  </si>
  <si>
    <t xml:space="preserve">Motor Vehicles (Including Buses) </t>
  </si>
  <si>
    <t xml:space="preserve">Land </t>
  </si>
  <si>
    <t>Improvements Other Than Buildings</t>
  </si>
  <si>
    <t xml:space="preserve">Remodeling and Renovations </t>
  </si>
  <si>
    <t>Computer Software</t>
  </si>
  <si>
    <t>Interest</t>
  </si>
  <si>
    <t xml:space="preserve">Charges for Services </t>
  </si>
  <si>
    <t>Charges for Sales</t>
  </si>
  <si>
    <t>Premium Revenue</t>
  </si>
  <si>
    <t>Total Operating Revenues</t>
  </si>
  <si>
    <t>Gain on Disposition of Assets</t>
  </si>
  <si>
    <t>Interfund Transfers (Enterprise Funds Only)</t>
  </si>
  <si>
    <t>Total Operating Expenses</t>
  </si>
  <si>
    <t>Loss on Disposition of Assets</t>
  </si>
  <si>
    <t>Total Nonoperating Expenses</t>
  </si>
  <si>
    <t>Food Services: (Function 7600)</t>
  </si>
  <si>
    <t>p14</t>
  </si>
  <si>
    <t>p15</t>
  </si>
  <si>
    <t>p16</t>
  </si>
  <si>
    <t>Individuals with Disabilities Education Act (IDEA)</t>
  </si>
  <si>
    <t>ARRA Economic</t>
  </si>
  <si>
    <r>
      <t xml:space="preserve">Capital Outlay </t>
    </r>
    <r>
      <rPr>
        <i/>
        <sz val="12"/>
        <rFont val="Times New Roman"/>
        <family val="1"/>
      </rPr>
      <t>(Function 9300)</t>
    </r>
  </si>
  <si>
    <t>District Discretionary Lottery Funds</t>
  </si>
  <si>
    <t>pPPFA</t>
  </si>
  <si>
    <t>pCIDT</t>
  </si>
  <si>
    <t>District Debt Service Taxes</t>
  </si>
  <si>
    <t>Interfund Transfers (Internal Service Funds Only)</t>
  </si>
  <si>
    <t>3.  Discretionary Operating</t>
  </si>
  <si>
    <t>1.  Required Local Effort</t>
  </si>
  <si>
    <t>pACIT</t>
  </si>
  <si>
    <t>TOTAL ENDING FUND BALANCE</t>
  </si>
  <si>
    <t xml:space="preserve">AND FUND BALANCES </t>
  </si>
  <si>
    <t>TOTAL ENDING FUND BALANCES</t>
  </si>
  <si>
    <t>DO NOT MAKE CHANGES TO THIS CODE</t>
  </si>
  <si>
    <t>Self-Insurance</t>
  </si>
  <si>
    <t>Other Enterprise</t>
  </si>
  <si>
    <t>Programs</t>
  </si>
  <si>
    <t>FEDERAL DIRECT SOURCES:</t>
  </si>
  <si>
    <t>Total Federal Direct Sources</t>
  </si>
  <si>
    <t>Bonds</t>
  </si>
  <si>
    <t>District</t>
  </si>
  <si>
    <t xml:space="preserve">ARRA </t>
  </si>
  <si>
    <t>p8</t>
  </si>
  <si>
    <t>Page 8</t>
  </si>
  <si>
    <t>p9</t>
  </si>
  <si>
    <t>Page 9</t>
  </si>
  <si>
    <t xml:space="preserve">Board  </t>
  </si>
  <si>
    <t>Issuance of Bonds</t>
  </si>
  <si>
    <t>To Permanent Funds</t>
  </si>
  <si>
    <t>SECTION IV.  SPECIAL REVENUE FUNDS - OTHER FEDERAL PROGRAMS - FUND 420 (Continued)</t>
  </si>
  <si>
    <t xml:space="preserve">SECTION IV.  SPECIAL REVENUE FUNDS - OTHER FEDERAL PROGRAMS - FUND 420                                                                                                                                </t>
  </si>
  <si>
    <t xml:space="preserve">Page 6 </t>
  </si>
  <si>
    <t>From Permanent Funds</t>
  </si>
  <si>
    <t>Stimulus Debt Service</t>
  </si>
  <si>
    <t>Improvement</t>
  </si>
  <si>
    <t>Total Federal Through State and Local</t>
  </si>
  <si>
    <t xml:space="preserve">Tuition </t>
  </si>
  <si>
    <t>Investment Income</t>
  </si>
  <si>
    <t xml:space="preserve">School-Age Child Care Fees </t>
  </si>
  <si>
    <t xml:space="preserve">Student Transportation Services </t>
  </si>
  <si>
    <t xml:space="preserve">Total Federal Through State and Local </t>
  </si>
  <si>
    <t xml:space="preserve">FEDERAL THROUGH STATE AND LOCAL:   </t>
  </si>
  <si>
    <t xml:space="preserve">LOCAL:  </t>
  </si>
  <si>
    <t xml:space="preserve">Total Local   </t>
  </si>
  <si>
    <t xml:space="preserve">County Local Sales Tax </t>
  </si>
  <si>
    <t xml:space="preserve">School District Local Sales Tax </t>
  </si>
  <si>
    <t>Proceeds of Lease-Purchase Agreements</t>
  </si>
  <si>
    <t>p17</t>
  </si>
  <si>
    <t>County Local Sales Tax</t>
  </si>
  <si>
    <t>School District Local Sales Tax</t>
  </si>
  <si>
    <t>Federal Through State and Local</t>
  </si>
  <si>
    <t xml:space="preserve">Other </t>
  </si>
  <si>
    <t xml:space="preserve">Total Federal Through State and Local   </t>
  </si>
  <si>
    <t>Capital Outlay 
Bond Issues</t>
  </si>
  <si>
    <t>(COBI)</t>
  </si>
  <si>
    <t xml:space="preserve">Special
 Act </t>
  </si>
  <si>
    <t>Public Education
Capital Outlay</t>
  </si>
  <si>
    <t>(PECO)</t>
  </si>
  <si>
    <t xml:space="preserve">Capital Outlay 
and </t>
  </si>
  <si>
    <t>Nonvoted Capital
 Improvement</t>
  </si>
  <si>
    <t>Voted
 Capital</t>
  </si>
  <si>
    <t>Other
Capital</t>
  </si>
  <si>
    <t>Projects</t>
  </si>
  <si>
    <t>ARRA
 Economic Stimulus</t>
  </si>
  <si>
    <t xml:space="preserve"> Capital Projects</t>
  </si>
  <si>
    <t>Total Nonoperating Revenues</t>
  </si>
  <si>
    <t>Other (including Depreciation)</t>
  </si>
  <si>
    <t xml:space="preserve">Other (including Depreciation)  </t>
  </si>
  <si>
    <t xml:space="preserve">Capital Outlay
 Bond Issues </t>
  </si>
  <si>
    <t>Public Education
 Capital Outlay</t>
  </si>
  <si>
    <t xml:space="preserve">Capital Outlay
 and </t>
  </si>
  <si>
    <t xml:space="preserve">Debt Service </t>
  </si>
  <si>
    <t>Nonvoted Capital
Improvement</t>
  </si>
  <si>
    <t>Other
 Capital</t>
  </si>
  <si>
    <t>Special Act</t>
  </si>
  <si>
    <t>District
Bonds</t>
  </si>
  <si>
    <t>Account
Number</t>
  </si>
  <si>
    <t>Florida School Recognition Funds</t>
  </si>
  <si>
    <t>Full-Service Schools Program</t>
  </si>
  <si>
    <t>Gifts, Grants and Bequests</t>
  </si>
  <si>
    <t>TOTAL APPROPRIATIONS, OTHER FINANCING USES</t>
  </si>
  <si>
    <t>Other Schools, Courses and Classes Fees</t>
  </si>
  <si>
    <t xml:space="preserve">FINANCING SOURCES AND FUND BALANCE </t>
  </si>
  <si>
    <t xml:space="preserve">SOURCES AND FUND BALANCE </t>
  </si>
  <si>
    <t>SOURCES AND FUND BALANCES</t>
  </si>
  <si>
    <t>Refunds of Prior Year's Expenditures</t>
  </si>
  <si>
    <t xml:space="preserve">FINANCING SOURCES AND FUND BALANCES </t>
  </si>
  <si>
    <t xml:space="preserve">Furniture, Fixtures and Equipment </t>
  </si>
  <si>
    <t>FINANCING SOURCES AND FUND BALANCE</t>
  </si>
  <si>
    <t>USES AND FUND BALANCE</t>
  </si>
  <si>
    <t>REVENUES, TRANSFERS IN AND NET POSITION</t>
  </si>
  <si>
    <t>EXPENSES, TRANSFERS OUT AND NET POSITION</t>
  </si>
  <si>
    <t>4.  Additional Operating</t>
  </si>
  <si>
    <t>5.  Additional Capital Improvement</t>
  </si>
  <si>
    <t>6.  Local Capital Improvement</t>
  </si>
  <si>
    <t>7.  Discretionary Capital Improvement</t>
  </si>
  <si>
    <t>8.  Debt Service</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</si>
  <si>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</si>
  <si>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</si>
  <si>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</si>
  <si>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</si>
  <si>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</si>
  <si>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</si>
  <si>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</si>
  <si>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</si>
  <si>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</si>
  <si>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</si>
  <si>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</si>
  <si>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</si>
  <si>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</si>
  <si>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</si>
  <si>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</si>
  <si>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</si>
  <si>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</si>
  <si>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</si>
  <si>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</si>
  <si>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</si>
  <si>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</si>
  <si>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</si>
  <si>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</si>
  <si>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</si>
  <si>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</si>
  <si>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</si>
  <si>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</si>
  <si>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</si>
  <si>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</si>
  <si>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</si>
  <si>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</si>
  <si>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</si>
  <si>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</si>
  <si>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</si>
  <si>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</si>
  <si>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</si>
  <si>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</si>
  <si>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</si>
  <si>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</si>
  <si>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</si>
  <si>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</si>
  <si>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</si>
  <si>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</si>
  <si>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</si>
  <si>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</si>
  <si>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</si>
  <si>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</si>
  <si>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</si>
  <si>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</si>
  <si>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</si>
  <si>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</si>
  <si>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</si>
  <si>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</si>
  <si>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</si>
  <si>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LUCIE</t>
  </si>
  <si>
    <t>SANTA ROSA</t>
  </si>
  <si>
    <t>SARASOTA</t>
  </si>
  <si>
    <t>SEMINOLE</t>
  </si>
  <si>
    <t>SUMTER</t>
  </si>
  <si>
    <t>SUWANNEE</t>
  </si>
  <si>
    <t>TAYLOR</t>
  </si>
  <si>
    <t>UNION</t>
  </si>
  <si>
    <t>VOLUSIA</t>
  </si>
  <si>
    <t>WAKULLA</t>
  </si>
  <si>
    <t>WALTON</t>
  </si>
  <si>
    <t>WASHINGTON</t>
  </si>
  <si>
    <t>Select District:</t>
  </si>
  <si>
    <t>Select Year Ended June 30:</t>
  </si>
  <si>
    <t>Pell Grants</t>
  </si>
  <si>
    <t>Audiovisual Materials</t>
  </si>
  <si>
    <t>2.  Prior-Period Funding Adjustment Millage</t>
  </si>
  <si>
    <r>
      <t>USDA-Donated Commodities</t>
    </r>
    <r>
      <rPr>
        <sz val="12"/>
        <color indexed="10"/>
        <rFont val="Times New Roman"/>
        <family val="1"/>
      </rPr>
      <t xml:space="preserve"> </t>
    </r>
  </si>
  <si>
    <t>(Section 1011.71(2), F.S.)</t>
  </si>
  <si>
    <t xml:space="preserve">Library Books (New Libraries)  </t>
  </si>
  <si>
    <r>
      <t>Appropriations: (Functions 7400/9200)</t>
    </r>
    <r>
      <rPr>
        <i/>
        <sz val="12"/>
        <color indexed="10"/>
        <rFont val="Times New Roman"/>
        <family val="1"/>
      </rPr>
      <t xml:space="preserve"> </t>
    </r>
  </si>
  <si>
    <t>Head Start</t>
  </si>
  <si>
    <t>Workforce Innovation and Opportunity Act</t>
  </si>
  <si>
    <t>Career and Technical Education</t>
  </si>
  <si>
    <t>Language Instruction - Title III</t>
  </si>
  <si>
    <t>Twenty-First Century Schools - Title IV</t>
  </si>
  <si>
    <t>Postsecondary Career Certificate and Applied Technology Diploma</t>
  </si>
  <si>
    <t xml:space="preserve">District School Taxes </t>
  </si>
  <si>
    <r>
      <t>Gifts, Grants and Bequests</t>
    </r>
    <r>
      <rPr>
        <sz val="12"/>
        <color indexed="10"/>
        <rFont val="Times New Roman"/>
        <family val="1"/>
      </rPr>
      <t xml:space="preserve"> </t>
    </r>
  </si>
  <si>
    <t>SMART Schools Small County Assistance Program</t>
  </si>
  <si>
    <t>Class Size Reduction Capital Outlay</t>
  </si>
  <si>
    <t xml:space="preserve">Student Support Services </t>
  </si>
  <si>
    <t>Student Support Services</t>
  </si>
  <si>
    <t>Other Miscellaneous State Revenues</t>
  </si>
  <si>
    <t xml:space="preserve">Other Miscellaneous State Revenues </t>
  </si>
  <si>
    <t>Instruction-Related Technology</t>
  </si>
  <si>
    <t>Other Operating Revenues</t>
  </si>
  <si>
    <t>State Through Local</t>
  </si>
  <si>
    <t>Sections 1011.14 &amp;</t>
  </si>
  <si>
    <t>1011.15, F.S., Loans</t>
  </si>
  <si>
    <t>Sections 1011.14 &amp;
1011.15, F.S.,</t>
  </si>
  <si>
    <r>
      <t>GED</t>
    </r>
    <r>
      <rPr>
        <vertAlign val="superscript"/>
        <sz val="12"/>
        <rFont val="Times New Roman"/>
        <family val="1"/>
      </rPr>
      <t>®</t>
    </r>
    <r>
      <rPr>
        <sz val="12"/>
        <rFont val="Times New Roman"/>
        <family val="1"/>
      </rPr>
      <t xml:space="preserve"> Testing Fees </t>
    </r>
  </si>
  <si>
    <t>CO&amp;DS Withheld for Administrative Expenditure</t>
  </si>
  <si>
    <t>Voluntary Prekindergarten Program (VPK)</t>
  </si>
  <si>
    <t>Materials and Supplies</t>
  </si>
  <si>
    <t>Math and Science Partnerships - Title II, Part B</t>
  </si>
  <si>
    <t>CO&amp;DS Withheld for SBE/COBI Bonds</t>
  </si>
  <si>
    <t>SBE/COBI</t>
  </si>
  <si>
    <t xml:space="preserve">CO&amp;DS Distributed </t>
  </si>
  <si>
    <t>Interest on Undistributed CO&amp;DS</t>
  </si>
  <si>
    <t>Interfund (Enterprise Funds Only)</t>
  </si>
  <si>
    <t>Interfund (Internal Service Funds Only)</t>
  </si>
  <si>
    <t>Teacher and Principal Training and Recruiting - Title II, Part A</t>
  </si>
  <si>
    <t>Proceeds from Special Facility Construction Account</t>
  </si>
  <si>
    <r>
      <t xml:space="preserve">OTHER FINANCING USES:
</t>
    </r>
    <r>
      <rPr>
        <sz val="12"/>
        <rFont val="Times New Roman"/>
        <family val="1"/>
      </rPr>
      <t>Payments to Refunding Escrow Agent (</t>
    </r>
    <r>
      <rPr>
        <i/>
        <sz val="12"/>
        <rFont val="Times New Roman"/>
        <family val="1"/>
      </rPr>
      <t>Function 9299)</t>
    </r>
  </si>
  <si>
    <t>Premium on Long-term Debt</t>
  </si>
  <si>
    <t>Sales Tax Distribution (s. 212.20(6)(d)6.a., F.S.)</t>
  </si>
  <si>
    <t>A.  Certified Taxable Value of Property in County by Property Appraiser</t>
  </si>
  <si>
    <t>ST. JOHNS</t>
  </si>
  <si>
    <t>Page 15</t>
  </si>
  <si>
    <t>Page 16</t>
  </si>
  <si>
    <t>Page 17</t>
  </si>
  <si>
    <t xml:space="preserve">ESTIMATED REVENUES  </t>
  </si>
  <si>
    <t xml:space="preserve">APPROPRIATIONS </t>
  </si>
  <si>
    <r>
      <t xml:space="preserve">ESTIMATED REVENUES </t>
    </r>
    <r>
      <rPr>
        <b/>
        <sz val="12"/>
        <color indexed="10"/>
        <rFont val="Times New Roman"/>
        <family val="1"/>
      </rPr>
      <t xml:space="preserve"> </t>
    </r>
  </si>
  <si>
    <t xml:space="preserve">APPROPRIATIONS  </t>
  </si>
  <si>
    <t xml:space="preserve">ESTIMATED REVENUES </t>
  </si>
  <si>
    <r>
      <t>ESTIMATED REVENUES</t>
    </r>
    <r>
      <rPr>
        <b/>
        <sz val="12"/>
        <color indexed="10"/>
        <rFont val="Times New Roman"/>
        <family val="1"/>
      </rPr>
      <t xml:space="preserve">  </t>
    </r>
  </si>
  <si>
    <t xml:space="preserve">ESTIMATED EXPENSES  </t>
  </si>
  <si>
    <t>Workforce Education Performance Incentives</t>
  </si>
  <si>
    <t>Lease Revenue</t>
  </si>
  <si>
    <t>Interest Income - Leases</t>
  </si>
  <si>
    <t>Charter School Local Capital Improvement</t>
  </si>
  <si>
    <t xml:space="preserve">STATE:  </t>
  </si>
  <si>
    <t xml:space="preserve">Total State   </t>
  </si>
  <si>
    <t>Other Debt Service</t>
  </si>
  <si>
    <t>Charter School Capital Outlay Sales Tax</t>
  </si>
  <si>
    <t>Education Stabilization Funds - K-12</t>
  </si>
  <si>
    <t>Education Stabilization Funds - Workforce</t>
  </si>
  <si>
    <t>Education Stabilization Funds - VPK</t>
  </si>
  <si>
    <t>p18</t>
  </si>
  <si>
    <t>Page 18</t>
  </si>
  <si>
    <t>p19</t>
  </si>
  <si>
    <t>Page 19</t>
  </si>
  <si>
    <t>p20</t>
  </si>
  <si>
    <t>Page 20</t>
  </si>
  <si>
    <t>p21</t>
  </si>
  <si>
    <t>Page 21</t>
  </si>
  <si>
    <t>FUND 410 (Continued)</t>
  </si>
  <si>
    <t>p22</t>
  </si>
  <si>
    <t>Page 22</t>
  </si>
  <si>
    <t>p23</t>
  </si>
  <si>
    <t>Page 23</t>
  </si>
  <si>
    <t>p24</t>
  </si>
  <si>
    <t>Page 24</t>
  </si>
  <si>
    <t>p25</t>
  </si>
  <si>
    <t>Page 25</t>
  </si>
  <si>
    <t xml:space="preserve">SECTION VII.  SPECIAL REVENUE FUNDS - ELEMENTARY AND SECONDARY SCHOOL EMERGENCY RELIEF II (ESSER II) - FUND 443 (Continued)                                                                                                                        </t>
  </si>
  <si>
    <t xml:space="preserve">SECTION VII.  SPECIAL REVENUE FUNDS - ELEMENTARY AND SECONDARY SCHOOL EMERGENCY RELIEF II (ESSER II) - FUND 443                                                                                                                        </t>
  </si>
  <si>
    <t xml:space="preserve">SECTION IX.  SPECIAL REVENUE FUNDS - ELEMENTARY AND SECONDARY SCHOOL EMERGENCY RELIEF III (ESSER III) - FUND 445                                                                                                                        </t>
  </si>
  <si>
    <t xml:space="preserve">SECTION IX.  SPECIAL REVENUE FUNDS - ELEMENTARY AND SECONDARY SCHOOL EMERGENCY RELIEF III (ESSER III) - FUND 445 (Continued)                                                                                                                        </t>
  </si>
  <si>
    <t>p26</t>
  </si>
  <si>
    <t>Page 26</t>
  </si>
  <si>
    <t>p27</t>
  </si>
  <si>
    <t>Page 27</t>
  </si>
  <si>
    <t>p28</t>
  </si>
  <si>
    <t>Page 28</t>
  </si>
  <si>
    <t>p29</t>
  </si>
  <si>
    <t>Page 29</t>
  </si>
  <si>
    <t xml:space="preserve">SECTION VIII.  SPECIAL REVENUE FUNDS - OTHER CRRSA ACT RELIEF (INCLUDING GEER II) - FUND 444                                                                                                                        </t>
  </si>
  <si>
    <t xml:space="preserve">SECTION VIII.  SPECIAL REVENUE FUNDS - OTHER CRRSA ACT RELIEF (INCLUDING GEER II) - FUND 444 (Continued)                                                                                                                        </t>
  </si>
  <si>
    <t xml:space="preserve">SECTION V.  SPECIAL REVENUE FUNDS - ELEMENTARY AND SECONDARY SCHOOL EMERGENCY RELIEF (ESSER) - FUND 441                                                                                                                        </t>
  </si>
  <si>
    <t xml:space="preserve">SECTION V.  SPECIAL REVENUE FUNDS - ELEMENTARY AND SECONDARY SCHOOL EMERGENCY RELIEF (ESSER) - FUND 441 (Continued)                                                                                                                        </t>
  </si>
  <si>
    <t xml:space="preserve">SECTION VI.  SPECIAL REVENUE FUNDS - OTHER CARES ACT RELIEF (INCLUDING GEER) - FUND 442                                                                                                                        </t>
  </si>
  <si>
    <t xml:space="preserve">SECTION VI.  SPECIAL REVENUE FUNDS - OTHER CARES ACT RELIEF (INCLUDING GEER) - FUND 442 (Continued)                                                                                                                        </t>
  </si>
  <si>
    <t>SECTION XI.  SPECIAL REVENUE FUNDS - MISCELLANEOUS - FUND 490</t>
  </si>
  <si>
    <t>SECTION XI.  SPECIAL REVENUE FUNDS - MISCELLANEOUS - FUND 490 (Continued)</t>
  </si>
  <si>
    <t xml:space="preserve">SECTION XII.  DEBT SERVICE FUNDS  </t>
  </si>
  <si>
    <t>SECTION XII.  DEBT SERVICE FUNDS  (Continued)</t>
  </si>
  <si>
    <t xml:space="preserve">SECTION XIII.  CAPITAL PROJECTS FUNDS </t>
  </si>
  <si>
    <t>SECTION XIII.  CAPITAL PROJECTS FUNDS  (Continued)</t>
  </si>
  <si>
    <t>SECTION XIV.  PERMANENT FUNDS - FUND 000</t>
  </si>
  <si>
    <t>SECTION XIV.  PERMANENT FUNDS - FUND 000 (Continued)</t>
  </si>
  <si>
    <t xml:space="preserve">SECTION XV.  ENTERPRISE FUNDS  </t>
  </si>
  <si>
    <t xml:space="preserve">SECTION XVI.  INTERNAL SERVICE FUNDS  </t>
  </si>
  <si>
    <t xml:space="preserve">SECTION X.  SPECIAL REVENUE FUNDS - OTHER AMERICAN RESCUE PLAN ACT RELIEF - FUND 446                                                                                                                        </t>
  </si>
  <si>
    <t xml:space="preserve">SECTION X.  SPECIAL REVENUE FUNDS - OTHER AMERICAN RESCUE PLAN ACT RELIEF - FUND 446 (Continued)                                                                                                                        </t>
  </si>
  <si>
    <t xml:space="preserve">   Federal Through Local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</si>
</sst>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_)"/>
    <numFmt numFmtId="166" formatCode="0.000_)"/>
    <numFmt numFmtId="167" formatCode="0.00_)"/>
    <numFmt numFmtId="168" formatCode=";;;"/>
    <numFmt numFmtId="169" formatCode="0.0000"/>
    <numFmt numFmtId="170" formatCode="#,##0.0000_);\(#,##0.0000\)"/>
    <numFmt numFmtId="171" formatCode="&quot;Yes&quot;;&quot;Yes&quot;;&quot;No&quot;"/>
    <numFmt numFmtId="172" formatCode="&quot;True&quot;;&quot;True&quot;;&quot;False&quot;"/>
    <numFmt numFmtId="173" formatCode="&quot;On&quot;;&quot;On&quot;;&quot;Off&quot;"/>
    <numFmt numFmtId="174" formatCode="[$€-2]\ #,##0.00_);[Red]\([$€-2]\ #,##0.00\)"/>
  </numFmts>
  <fonts count="66">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2"/>
      <color indexed="12"/>
      <name val="Times New Roman"/>
      <family val="1"/>
    </font>
    <font>
      <sz val="12"/>
      <color indexed="8"/>
      <name val="Times New Roman"/>
      <family val="1"/>
    </font>
    <font>
      <b/>
      <sz val="12"/>
      <color indexed="8"/>
      <name val="Times New Roman"/>
      <family val="1"/>
    </font>
    <font>
      <sz val="12"/>
      <color indexed="9"/>
      <name val="Times New Roman"/>
      <family val="1"/>
    </font>
    <font>
      <sz val="8"/>
      <name val="Arial"/>
      <family val="2"/>
    </font>
    <font>
      <i/>
      <sz val="12"/>
      <name val="Times New Roman"/>
      <family val="1"/>
    </font>
    <font>
      <i/>
      <sz val="12"/>
      <color indexed="8"/>
      <name val="Times New Roman"/>
      <family val="1"/>
    </font>
    <font>
      <u val="single"/>
      <sz val="5"/>
      <color indexed="12"/>
      <name val="Arial"/>
      <family val="2"/>
    </font>
    <font>
      <u val="single"/>
      <sz val="5"/>
      <color indexed="36"/>
      <name val="Arial"/>
      <family val="2"/>
    </font>
    <font>
      <strike/>
      <sz val="12"/>
      <name val="Times New Roman"/>
      <family val="1"/>
    </font>
    <font>
      <sz val="12"/>
      <color indexed="10"/>
      <name val="Times New Roman"/>
      <family val="1"/>
    </font>
    <font>
      <i/>
      <sz val="12"/>
      <color indexed="10"/>
      <name val="Times New Roman"/>
      <family val="1"/>
    </font>
    <font>
      <b/>
      <sz val="12"/>
      <color indexed="10"/>
      <name val="Times New Roman"/>
      <family val="1"/>
    </font>
    <font>
      <vertAlign val="superscript"/>
      <sz val="12"/>
      <name val="Times New Roman"/>
      <family val="1"/>
    </font>
    <font>
      <sz val="9"/>
      <name val="Tahoma"/>
      <family val="2"/>
    </font>
    <font>
      <b/>
      <sz val="9"/>
      <name val="Tahoma"/>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47"/>
      <name val="Times New Roman"/>
      <family val="1"/>
    </font>
    <font>
      <b/>
      <sz val="12"/>
      <color indexed="30"/>
      <name val="Times New Roman"/>
      <family val="1"/>
    </font>
    <font>
      <b/>
      <sz val="10"/>
      <color indexed="10"/>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sz val="12"/>
      <color rgb="FFFF0000"/>
      <name val="Times New Roman"/>
      <family val="1"/>
    </font>
    <font>
      <sz val="12"/>
      <color rgb="FF0000FF"/>
      <name val="Times New Roman"/>
      <family val="1"/>
    </font>
    <font>
      <sz val="12"/>
      <color theme="0"/>
      <name val="Times New Roman"/>
      <family val="1"/>
    </font>
    <font>
      <sz val="12"/>
      <color theme="0" tint="-0.1499900072813034"/>
      <name val="Times New Roman"/>
      <family val="1"/>
    </font>
    <font>
      <b/>
      <sz val="12"/>
      <color rgb="FF0070C0"/>
      <name val="Times New Roman"/>
      <family val="1"/>
    </font>
    <font>
      <b/>
      <sz val="10"/>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lightGray"/>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thin"/>
    </border>
    <border>
      <left style="thin"/>
      <right style="thin"/>
      <top style="thin"/>
      <bottom style="medium"/>
    </border>
    <border>
      <left style="thin"/>
      <right style="thin"/>
      <top>
        <color indexed="63"/>
      </top>
      <bottom style="double"/>
    </border>
    <border>
      <left style="thin"/>
      <right style="thin"/>
      <top>
        <color indexed="63"/>
      </top>
      <bottom style="medium"/>
    </border>
    <border>
      <left style="thin"/>
      <right style="thin"/>
      <top style="medium"/>
      <bottom style="medium"/>
    </border>
    <border>
      <left style="thin"/>
      <right>
        <color indexed="63"/>
      </right>
      <top style="medium"/>
      <bottom>
        <color indexed="63"/>
      </bottom>
    </border>
    <border>
      <left style="thin"/>
      <right style="thin"/>
      <top style="medium"/>
      <bottom>
        <color indexed="63"/>
      </bottom>
    </border>
    <border>
      <left>
        <color indexed="63"/>
      </left>
      <right style="thin">
        <color rgb="FFFF0000"/>
      </right>
      <top>
        <color indexed="63"/>
      </top>
      <bottom>
        <color indexed="63"/>
      </bottom>
    </border>
    <border>
      <left style="thin">
        <color rgb="FFFF0000"/>
      </left>
      <right style="thin">
        <color rgb="FFFF0000"/>
      </right>
      <top style="thin">
        <color rgb="FFFF0000"/>
      </top>
      <bottom style="thin">
        <color rgb="FFFF0000"/>
      </bottom>
    </border>
    <border>
      <left>
        <color indexed="63"/>
      </left>
      <right>
        <color indexed="63"/>
      </right>
      <top style="thin">
        <color rgb="FFFF0000"/>
      </top>
      <bottom>
        <color indexed="63"/>
      </bottom>
    </border>
    <border>
      <left>
        <color indexed="63"/>
      </left>
      <right style="thin"/>
      <top style="thin"/>
      <bottom style="medium"/>
    </border>
    <border>
      <left>
        <color indexed="63"/>
      </left>
      <right style="thin"/>
      <top style="medium"/>
      <bottom style="medium"/>
    </border>
    <border>
      <left style="thin"/>
      <right style="thin"/>
      <top style="medium"/>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53">
    <xf numFmtId="0" fontId="0" fillId="0" borderId="0" xfId="0" applyAlignment="1">
      <alignment/>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39" fontId="4" fillId="0" borderId="12" xfId="0" applyNumberFormat="1" applyFont="1" applyFill="1" applyBorder="1" applyAlignment="1" applyProtection="1">
      <alignment/>
      <protection/>
    </xf>
    <xf numFmtId="0" fontId="4" fillId="0" borderId="11" xfId="0" applyFont="1" applyFill="1" applyBorder="1" applyAlignment="1" quotePrefix="1">
      <alignment horizontal="center"/>
    </xf>
    <xf numFmtId="39" fontId="4" fillId="0" borderId="13" xfId="0" applyNumberFormat="1" applyFont="1" applyFill="1" applyBorder="1" applyAlignment="1" applyProtection="1">
      <alignment/>
      <protection/>
    </xf>
    <xf numFmtId="0" fontId="4" fillId="0" borderId="0" xfId="0" applyFont="1" applyFill="1" applyAlignment="1" applyProtection="1">
      <alignment horizontal="left"/>
      <protection/>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pplyProtection="1" quotePrefix="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2" xfId="0" applyFont="1" applyFill="1" applyBorder="1" applyAlignment="1" applyProtection="1">
      <alignment/>
      <protection/>
    </xf>
    <xf numFmtId="0" fontId="9" fillId="0" borderId="0" xfId="0" applyFont="1" applyFill="1" applyAlignment="1" applyProtection="1">
      <alignment horizontal="left"/>
      <protection hidden="1"/>
    </xf>
    <xf numFmtId="0" fontId="4" fillId="0" borderId="17" xfId="0" applyFont="1" applyFill="1" applyBorder="1" applyAlignment="1">
      <alignment/>
    </xf>
    <xf numFmtId="0" fontId="4" fillId="0" borderId="12" xfId="0" applyFont="1" applyFill="1" applyBorder="1" applyAlignment="1">
      <alignment/>
    </xf>
    <xf numFmtId="0" fontId="4" fillId="0" borderId="0" xfId="0" applyFont="1" applyFill="1" applyAlignment="1" applyProtection="1" quotePrefix="1">
      <alignment horizontal="left"/>
      <protection hidden="1"/>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protection/>
    </xf>
    <xf numFmtId="165" fontId="4" fillId="0" borderId="10" xfId="0" applyNumberFormat="1" applyFont="1" applyFill="1" applyBorder="1" applyAlignment="1" applyProtection="1">
      <alignment/>
      <protection/>
    </xf>
    <xf numFmtId="165" fontId="7" fillId="0" borderId="10" xfId="0" applyNumberFormat="1"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21"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centerContinuous"/>
    </xf>
    <xf numFmtId="0" fontId="4" fillId="0" borderId="0" xfId="0" applyFont="1" applyFill="1" applyBorder="1" applyAlignment="1" applyProtection="1">
      <alignment horizontal="left"/>
      <protection/>
    </xf>
    <xf numFmtId="0" fontId="4" fillId="0" borderId="20" xfId="0" applyFont="1" applyFill="1" applyBorder="1" applyAlignment="1" applyProtection="1">
      <alignment horizontal="center"/>
      <protection/>
    </xf>
    <xf numFmtId="0" fontId="4" fillId="0" borderId="22" xfId="0" applyFont="1" applyFill="1" applyBorder="1" applyAlignment="1">
      <alignment horizontal="center"/>
    </xf>
    <xf numFmtId="0" fontId="4" fillId="0" borderId="10" xfId="0" applyFont="1" applyFill="1" applyBorder="1" applyAlignment="1" applyProtection="1">
      <alignment horizontal="center"/>
      <protection/>
    </xf>
    <xf numFmtId="0" fontId="4" fillId="0" borderId="10" xfId="0" applyFont="1" applyFill="1" applyBorder="1" applyAlignment="1" applyProtection="1" quotePrefix="1">
      <alignment horizontal="center" vertical="center"/>
      <protection/>
    </xf>
    <xf numFmtId="39" fontId="4" fillId="0" borderId="23" xfId="0" applyNumberFormat="1" applyFont="1" applyFill="1" applyBorder="1" applyAlignment="1" applyProtection="1">
      <alignment/>
      <protection/>
    </xf>
    <xf numFmtId="0" fontId="4" fillId="0" borderId="19" xfId="0" applyFont="1" applyFill="1" applyBorder="1" applyAlignment="1">
      <alignment horizontal="center"/>
    </xf>
    <xf numFmtId="166" fontId="4" fillId="0" borderId="0" xfId="0" applyNumberFormat="1" applyFont="1" applyFill="1" applyAlignment="1" applyProtection="1">
      <alignment/>
      <protection/>
    </xf>
    <xf numFmtId="0" fontId="4" fillId="0" borderId="19" xfId="0" applyFont="1" applyFill="1" applyBorder="1" applyAlignment="1" applyProtection="1">
      <alignment horizontal="center"/>
      <protection/>
    </xf>
    <xf numFmtId="0" fontId="4" fillId="0" borderId="10" xfId="0" applyFont="1" applyFill="1" applyBorder="1" applyAlignment="1">
      <alignment horizontal="center"/>
    </xf>
    <xf numFmtId="0" fontId="4" fillId="0" borderId="18" xfId="0" applyFont="1" applyFill="1" applyBorder="1" applyAlignment="1">
      <alignment horizontal="center"/>
    </xf>
    <xf numFmtId="0" fontId="4" fillId="0" borderId="22" xfId="0" applyFont="1" applyFill="1" applyBorder="1" applyAlignment="1" quotePrefix="1">
      <alignment horizontal="center"/>
    </xf>
    <xf numFmtId="0" fontId="4" fillId="0" borderId="10" xfId="0" applyFont="1" applyFill="1" applyBorder="1" applyAlignment="1" quotePrefix="1">
      <alignment horizontal="center"/>
    </xf>
    <xf numFmtId="0" fontId="4" fillId="0" borderId="19" xfId="0" applyFont="1" applyFill="1" applyBorder="1" applyAlignment="1">
      <alignment horizontal="right"/>
    </xf>
    <xf numFmtId="0" fontId="4" fillId="0" borderId="10" xfId="0" applyFont="1" applyFill="1" applyBorder="1" applyAlignment="1" quotePrefix="1">
      <alignment horizontal="right"/>
    </xf>
    <xf numFmtId="39" fontId="4" fillId="0" borderId="0" xfId="0" applyNumberFormat="1" applyFont="1" applyFill="1" applyBorder="1" applyAlignment="1" applyProtection="1">
      <alignment/>
      <protection/>
    </xf>
    <xf numFmtId="0" fontId="4" fillId="0" borderId="0" xfId="0" applyFont="1" applyFill="1" applyAlignment="1">
      <alignment vertical="top"/>
    </xf>
    <xf numFmtId="39" fontId="6" fillId="0" borderId="0" xfId="0" applyNumberFormat="1"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protection/>
    </xf>
    <xf numFmtId="0" fontId="4" fillId="0" borderId="22" xfId="0" applyFont="1" applyFill="1" applyBorder="1" applyAlignment="1">
      <alignment/>
    </xf>
    <xf numFmtId="0" fontId="4" fillId="0" borderId="16" xfId="0" applyFont="1" applyFill="1" applyBorder="1" applyAlignment="1">
      <alignment horizontal="center"/>
    </xf>
    <xf numFmtId="0" fontId="4" fillId="0" borderId="24" xfId="0" applyFont="1" applyFill="1" applyBorder="1" applyAlignment="1" applyProtection="1">
      <alignment horizontal="center"/>
      <protection/>
    </xf>
    <xf numFmtId="39" fontId="4" fillId="0" borderId="25" xfId="0" applyNumberFormat="1" applyFont="1" applyFill="1" applyBorder="1" applyAlignment="1" applyProtection="1">
      <alignment/>
      <protection/>
    </xf>
    <xf numFmtId="0" fontId="4" fillId="0" borderId="12" xfId="0" applyFont="1" applyFill="1" applyBorder="1" applyAlignment="1">
      <alignment horizontal="center"/>
    </xf>
    <xf numFmtId="0" fontId="4" fillId="0" borderId="11" xfId="0" applyFont="1" applyFill="1" applyBorder="1" applyAlignment="1" applyProtection="1" quotePrefix="1">
      <alignment horizontal="center"/>
      <protection/>
    </xf>
    <xf numFmtId="0" fontId="4" fillId="0" borderId="0" xfId="0" applyFont="1" applyFill="1" applyBorder="1" applyAlignment="1">
      <alignment horizontal="center"/>
    </xf>
    <xf numFmtId="0" fontId="5" fillId="0" borderId="0" xfId="0" applyFont="1" applyFill="1" applyAlignment="1" applyProtection="1">
      <alignment horizontal="left"/>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quotePrefix="1">
      <alignment horizontal="center"/>
      <protection/>
    </xf>
    <xf numFmtId="39" fontId="4" fillId="0" borderId="26" xfId="0" applyNumberFormat="1" applyFont="1" applyFill="1" applyBorder="1" applyAlignment="1" applyProtection="1">
      <alignment/>
      <protection/>
    </xf>
    <xf numFmtId="0" fontId="4" fillId="0" borderId="14" xfId="0" applyFont="1" applyFill="1" applyBorder="1" applyAlignment="1" applyProtection="1">
      <alignment horizontal="center"/>
      <protection/>
    </xf>
    <xf numFmtId="0" fontId="4" fillId="0" borderId="17" xfId="0" applyFont="1" applyFill="1" applyBorder="1" applyAlignment="1">
      <alignment horizontal="center"/>
    </xf>
    <xf numFmtId="0" fontId="4" fillId="0" borderId="20" xfId="0" applyFont="1" applyFill="1" applyBorder="1" applyAlignment="1" applyProtection="1" quotePrefix="1">
      <alignment horizontal="center"/>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quotePrefix="1">
      <alignment horizontal="center"/>
      <protection/>
    </xf>
    <xf numFmtId="39" fontId="4" fillId="0" borderId="19" xfId="0" applyNumberFormat="1" applyFont="1" applyFill="1" applyBorder="1" applyAlignment="1" applyProtection="1">
      <alignment/>
      <protection/>
    </xf>
    <xf numFmtId="0" fontId="4" fillId="0" borderId="20" xfId="0" applyFont="1" applyFill="1" applyBorder="1" applyAlignment="1" quotePrefix="1">
      <alignment horizontal="center"/>
    </xf>
    <xf numFmtId="0" fontId="4" fillId="0" borderId="0" xfId="0" applyFont="1" applyFill="1" applyBorder="1" applyAlignment="1" applyProtection="1">
      <alignment/>
      <protection/>
    </xf>
    <xf numFmtId="0" fontId="4" fillId="0" borderId="11" xfId="0" applyFont="1" applyFill="1" applyBorder="1" applyAlignment="1">
      <alignment horizontal="center"/>
    </xf>
    <xf numFmtId="0" fontId="4" fillId="0" borderId="12" xfId="0" applyFont="1" applyFill="1" applyBorder="1" applyAlignment="1" quotePrefix="1">
      <alignment horizontal="center"/>
    </xf>
    <xf numFmtId="0" fontId="4" fillId="0" borderId="0" xfId="0" applyFont="1" applyFill="1" applyAlignment="1">
      <alignment horizontal="centerContinuous"/>
    </xf>
    <xf numFmtId="39" fontId="4" fillId="0" borderId="0" xfId="0" applyNumberFormat="1" applyFont="1" applyFill="1" applyAlignment="1" applyProtection="1">
      <alignment/>
      <protection/>
    </xf>
    <xf numFmtId="0" fontId="4" fillId="0" borderId="0" xfId="0" applyFont="1" applyFill="1" applyAlignment="1">
      <alignment horizontal="right"/>
    </xf>
    <xf numFmtId="0" fontId="7" fillId="0" borderId="0" xfId="0" applyFont="1" applyFill="1" applyAlignment="1" applyProtection="1">
      <alignment horizontal="left"/>
      <protection/>
    </xf>
    <xf numFmtId="0" fontId="7" fillId="0" borderId="0" xfId="0" applyFont="1" applyFill="1" applyAlignment="1" applyProtection="1">
      <alignment/>
      <protection/>
    </xf>
    <xf numFmtId="0" fontId="7" fillId="0" borderId="22" xfId="0" applyFont="1" applyFill="1" applyBorder="1" applyAlignment="1" applyProtection="1">
      <alignment/>
      <protection/>
    </xf>
    <xf numFmtId="0" fontId="7" fillId="0" borderId="22" xfId="0" applyFont="1" applyFill="1" applyBorder="1" applyAlignment="1" applyProtection="1">
      <alignment horizontal="center"/>
      <protection/>
    </xf>
    <xf numFmtId="0" fontId="7" fillId="0" borderId="12" xfId="0" applyFont="1" applyFill="1" applyBorder="1" applyAlignment="1" applyProtection="1">
      <alignment horizontal="center"/>
      <protection/>
    </xf>
    <xf numFmtId="1" fontId="7" fillId="0" borderId="19" xfId="0" applyNumberFormat="1"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7" fillId="0" borderId="10" xfId="0" applyFont="1" applyFill="1" applyBorder="1" applyAlignment="1" applyProtection="1">
      <alignment horizontal="left"/>
      <protection/>
    </xf>
    <xf numFmtId="0" fontId="7" fillId="0" borderId="11" xfId="0" applyNumberFormat="1" applyFont="1" applyFill="1" applyBorder="1" applyAlignment="1" applyProtection="1">
      <alignment horizontal="center"/>
      <protection/>
    </xf>
    <xf numFmtId="0" fontId="7" fillId="0" borderId="11" xfId="0" applyNumberFormat="1" applyFont="1" applyFill="1" applyBorder="1" applyAlignment="1" applyProtection="1" quotePrefix="1">
      <alignment horizontal="center"/>
      <protection/>
    </xf>
    <xf numFmtId="0" fontId="7" fillId="0" borderId="12" xfId="0" applyNumberFormat="1" applyFont="1" applyFill="1" applyBorder="1" applyAlignment="1" applyProtection="1">
      <alignment horizontal="center"/>
      <protection/>
    </xf>
    <xf numFmtId="0" fontId="7" fillId="0" borderId="24" xfId="0" applyNumberFormat="1" applyFont="1" applyFill="1" applyBorder="1" applyAlignment="1" applyProtection="1" quotePrefix="1">
      <alignment horizontal="center"/>
      <protection/>
    </xf>
    <xf numFmtId="0" fontId="7" fillId="0" borderId="22" xfId="0" applyFont="1" applyFill="1" applyBorder="1" applyAlignment="1" applyProtection="1">
      <alignment horizontal="left"/>
      <protection/>
    </xf>
    <xf numFmtId="0" fontId="7" fillId="0" borderId="16" xfId="0" applyNumberFormat="1" applyFont="1" applyFill="1" applyBorder="1" applyAlignment="1" applyProtection="1" quotePrefix="1">
      <alignment horizontal="center"/>
      <protection/>
    </xf>
    <xf numFmtId="0" fontId="7" fillId="0" borderId="19" xfId="0" applyFont="1" applyFill="1" applyBorder="1" applyAlignment="1" applyProtection="1">
      <alignment horizontal="left"/>
      <protection/>
    </xf>
    <xf numFmtId="0" fontId="7" fillId="0" borderId="12" xfId="0" applyNumberFormat="1" applyFont="1" applyFill="1" applyBorder="1" applyAlignment="1" applyProtection="1" quotePrefix="1">
      <alignment horizontal="center"/>
      <protection/>
    </xf>
    <xf numFmtId="1" fontId="7" fillId="0" borderId="11" xfId="0" applyNumberFormat="1" applyFont="1" applyFill="1" applyBorder="1" applyAlignment="1" applyProtection="1">
      <alignment horizontal="center"/>
      <protection/>
    </xf>
    <xf numFmtId="0" fontId="4" fillId="0" borderId="0" xfId="0" applyFont="1" applyFill="1" applyAlignment="1" applyProtection="1">
      <alignment horizontal="right"/>
      <protection/>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quotePrefix="1">
      <alignment horizontal="center" vertical="center"/>
      <protection/>
    </xf>
    <xf numFmtId="0" fontId="4" fillId="0" borderId="24" xfId="0" applyFont="1" applyFill="1" applyBorder="1" applyAlignment="1" applyProtection="1" quotePrefix="1">
      <alignment horizontal="center"/>
      <protection/>
    </xf>
    <xf numFmtId="0" fontId="4" fillId="0" borderId="0" xfId="0" applyFont="1" applyFill="1" applyAlignment="1">
      <alignment horizontal="left"/>
    </xf>
    <xf numFmtId="0" fontId="4" fillId="0" borderId="16" xfId="0" applyFont="1" applyFill="1" applyBorder="1" applyAlignment="1" applyProtection="1">
      <alignment horizontal="right"/>
      <protection/>
    </xf>
    <xf numFmtId="0" fontId="4" fillId="0" borderId="12" xfId="0" applyFont="1" applyFill="1" applyBorder="1" applyAlignment="1" applyProtection="1">
      <alignment horizontal="center" wrapText="1"/>
      <protection/>
    </xf>
    <xf numFmtId="0" fontId="5" fillId="0" borderId="0" xfId="0" applyFont="1" applyFill="1" applyAlignment="1">
      <alignment horizontal="right"/>
    </xf>
    <xf numFmtId="0" fontId="4" fillId="0" borderId="16" xfId="0" applyFont="1" applyFill="1" applyBorder="1" applyAlignment="1" applyProtection="1">
      <alignment horizontal="center" vertical="center"/>
      <protection/>
    </xf>
    <xf numFmtId="0" fontId="4" fillId="0" borderId="12" xfId="0" applyFont="1" applyFill="1" applyBorder="1" applyAlignment="1" applyProtection="1" quotePrefix="1">
      <alignment horizontal="center"/>
      <protection/>
    </xf>
    <xf numFmtId="0" fontId="7" fillId="0" borderId="16" xfId="0"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right"/>
      <protection/>
    </xf>
    <xf numFmtId="39" fontId="4" fillId="0" borderId="13"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protection/>
    </xf>
    <xf numFmtId="39" fontId="6" fillId="0" borderId="0" xfId="0" applyNumberFormat="1" applyFont="1" applyFill="1" applyBorder="1" applyAlignment="1" applyProtection="1">
      <alignment/>
      <protection/>
    </xf>
    <xf numFmtId="0" fontId="4" fillId="0" borderId="0" xfId="0" applyFont="1" applyFill="1" applyAlignment="1" applyProtection="1">
      <alignment wrapText="1"/>
      <protection/>
    </xf>
    <xf numFmtId="0" fontId="4" fillId="0" borderId="22" xfId="0" applyFont="1" applyFill="1" applyBorder="1" applyAlignment="1" applyProtection="1">
      <alignment/>
      <protection/>
    </xf>
    <xf numFmtId="0" fontId="4" fillId="0" borderId="16" xfId="0" applyFont="1" applyFill="1" applyBorder="1" applyAlignment="1" applyProtection="1">
      <alignment/>
      <protection/>
    </xf>
    <xf numFmtId="0" fontId="4" fillId="0" borderId="10" xfId="0" applyFont="1" applyFill="1" applyBorder="1" applyAlignment="1" applyProtection="1">
      <alignment/>
      <protection/>
    </xf>
    <xf numFmtId="0" fontId="6" fillId="0" borderId="22" xfId="0" applyFont="1" applyFill="1" applyBorder="1" applyAlignment="1" applyProtection="1">
      <alignment horizontal="center"/>
      <protection/>
    </xf>
    <xf numFmtId="0" fontId="4" fillId="0" borderId="0" xfId="0" applyFont="1" applyFill="1" applyAlignment="1" applyProtection="1" quotePrefix="1">
      <alignment horizontal="left" wrapText="1"/>
      <protection/>
    </xf>
    <xf numFmtId="0" fontId="4" fillId="0" borderId="0" xfId="0" applyFont="1" applyFill="1" applyBorder="1" applyAlignment="1" applyProtection="1" quotePrefix="1">
      <alignment horizontal="center"/>
      <protection/>
    </xf>
    <xf numFmtId="0" fontId="4" fillId="0" borderId="0" xfId="0" applyFont="1" applyFill="1" applyBorder="1" applyAlignment="1" quotePrefix="1">
      <alignment horizontal="right"/>
    </xf>
    <xf numFmtId="0" fontId="4" fillId="0" borderId="0" xfId="0" applyFont="1" applyFill="1" applyBorder="1" applyAlignment="1" quotePrefix="1">
      <alignment horizontal="center"/>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5" fillId="0" borderId="21" xfId="0" applyFont="1" applyFill="1" applyBorder="1" applyAlignment="1" applyProtection="1">
      <alignment horizontal="left"/>
      <protection/>
    </xf>
    <xf numFmtId="0" fontId="4" fillId="0" borderId="21" xfId="0" applyFont="1" applyFill="1" applyBorder="1" applyAlignment="1">
      <alignment horizontal="center"/>
    </xf>
    <xf numFmtId="0" fontId="4" fillId="0" borderId="17" xfId="0" applyFont="1" applyFill="1" applyBorder="1" applyAlignment="1" applyProtection="1">
      <alignment horizontal="left" indent="1"/>
      <protection/>
    </xf>
    <xf numFmtId="0" fontId="4" fillId="0" borderId="17" xfId="0" applyFont="1" applyFill="1" applyBorder="1" applyAlignment="1" applyProtection="1">
      <alignment horizontal="left" indent="3"/>
      <protection/>
    </xf>
    <xf numFmtId="0" fontId="4" fillId="0" borderId="17" xfId="0" applyFont="1" applyFill="1" applyBorder="1" applyAlignment="1" applyProtection="1">
      <alignment horizontal="left" indent="5"/>
      <protection/>
    </xf>
    <xf numFmtId="0" fontId="4" fillId="0" borderId="20"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8" xfId="0" applyFont="1" applyFill="1" applyBorder="1" applyAlignment="1" applyProtection="1">
      <alignment horizontal="left" indent="1"/>
      <protection/>
    </xf>
    <xf numFmtId="0" fontId="4" fillId="0" borderId="19" xfId="0" applyFont="1" applyFill="1" applyBorder="1" applyAlignment="1" applyProtection="1">
      <alignment horizontal="left" indent="1"/>
      <protection/>
    </xf>
    <xf numFmtId="0" fontId="11" fillId="0" borderId="14" xfId="0" applyFont="1" applyFill="1" applyBorder="1" applyAlignment="1" applyProtection="1">
      <alignment horizontal="left"/>
      <protection/>
    </xf>
    <xf numFmtId="0" fontId="11" fillId="0" borderId="17" xfId="0" applyFont="1" applyFill="1" applyBorder="1" applyAlignment="1" applyProtection="1">
      <alignment horizontal="left"/>
      <protection/>
    </xf>
    <xf numFmtId="0" fontId="11" fillId="0" borderId="22"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1" fillId="0" borderId="22" xfId="0" applyFont="1" applyFill="1" applyBorder="1" applyAlignment="1" applyProtection="1">
      <alignment/>
      <protection/>
    </xf>
    <xf numFmtId="0" fontId="12" fillId="0" borderId="10" xfId="0" applyFont="1" applyFill="1" applyBorder="1" applyAlignment="1" applyProtection="1">
      <alignment horizontal="left"/>
      <protection/>
    </xf>
    <xf numFmtId="0" fontId="4" fillId="0" borderId="14" xfId="0" applyFont="1" applyFill="1" applyBorder="1" applyAlignment="1">
      <alignment horizontal="center"/>
    </xf>
    <xf numFmtId="0" fontId="4" fillId="0" borderId="18" xfId="0" applyFont="1" applyFill="1" applyBorder="1" applyAlignment="1" applyProtection="1">
      <alignment horizontal="left"/>
      <protection/>
    </xf>
    <xf numFmtId="0" fontId="4" fillId="0" borderId="22" xfId="0" applyFont="1" applyFill="1" applyBorder="1" applyAlignment="1" applyProtection="1" quotePrefix="1">
      <alignment horizontal="center"/>
      <protection/>
    </xf>
    <xf numFmtId="0" fontId="7" fillId="0" borderId="0" xfId="0" applyFont="1" applyFill="1" applyBorder="1" applyAlignment="1" applyProtection="1">
      <alignment horizontal="center"/>
      <protection/>
    </xf>
    <xf numFmtId="0" fontId="58" fillId="0" borderId="0" xfId="0" applyFont="1" applyFill="1" applyAlignment="1">
      <alignment/>
    </xf>
    <xf numFmtId="0" fontId="58" fillId="0" borderId="0" xfId="0" applyFont="1" applyFill="1" applyAlignment="1" applyProtection="1">
      <alignment/>
      <protection/>
    </xf>
    <xf numFmtId="0" fontId="59" fillId="0" borderId="0" xfId="0" applyFont="1" applyFill="1" applyAlignment="1">
      <alignment/>
    </xf>
    <xf numFmtId="39" fontId="59" fillId="0" borderId="0" xfId="0" applyNumberFormat="1" applyFont="1" applyFill="1" applyBorder="1" applyAlignment="1" applyProtection="1">
      <alignment/>
      <protection/>
    </xf>
    <xf numFmtId="0" fontId="59" fillId="0" borderId="0" xfId="0" applyFont="1" applyFill="1" applyAlignment="1" applyProtection="1">
      <alignment/>
      <protection/>
    </xf>
    <xf numFmtId="0" fontId="4" fillId="0" borderId="21" xfId="0" applyFont="1" applyFill="1" applyBorder="1" applyAlignment="1" applyProtection="1">
      <alignment horizontal="center"/>
      <protection/>
    </xf>
    <xf numFmtId="0" fontId="4" fillId="0" borderId="14" xfId="0" applyFont="1" applyFill="1" applyBorder="1" applyAlignment="1" applyProtection="1" quotePrefix="1">
      <alignment horizontal="center"/>
      <protection/>
    </xf>
    <xf numFmtId="0" fontId="7" fillId="0" borderId="15" xfId="0" applyNumberFormat="1" applyFont="1" applyFill="1" applyBorder="1" applyAlignment="1" applyProtection="1" quotePrefix="1">
      <alignment horizontal="center"/>
      <protection/>
    </xf>
    <xf numFmtId="0" fontId="7" fillId="0" borderId="21" xfId="0" applyNumberFormat="1" applyFont="1" applyFill="1" applyBorder="1" applyAlignment="1" applyProtection="1" quotePrefix="1">
      <alignment horizontal="center"/>
      <protection/>
    </xf>
    <xf numFmtId="0" fontId="4" fillId="0" borderId="0" xfId="0" applyFont="1" applyFill="1" applyBorder="1" applyAlignment="1">
      <alignment horizontal="right"/>
    </xf>
    <xf numFmtId="0" fontId="4" fillId="0" borderId="15" xfId="0" applyFont="1" applyFill="1" applyBorder="1" applyAlignment="1" applyProtection="1">
      <alignment horizontal="right"/>
      <protection/>
    </xf>
    <xf numFmtId="0" fontId="7" fillId="0" borderId="19" xfId="0" applyFont="1" applyFill="1" applyBorder="1" applyAlignment="1" applyProtection="1">
      <alignment horizontal="right"/>
      <protection/>
    </xf>
    <xf numFmtId="165" fontId="7" fillId="0" borderId="10" xfId="0" applyNumberFormat="1" applyFont="1" applyFill="1" applyBorder="1" applyAlignment="1" applyProtection="1">
      <alignment horizontal="right"/>
      <protection/>
    </xf>
    <xf numFmtId="0" fontId="4" fillId="0" borderId="21" xfId="0" applyFont="1" applyFill="1" applyBorder="1" applyAlignment="1">
      <alignment horizontal="right"/>
    </xf>
    <xf numFmtId="0" fontId="4" fillId="0" borderId="11" xfId="0" applyFont="1" applyFill="1" applyBorder="1" applyAlignment="1" applyProtection="1">
      <alignment horizontal="right"/>
      <protection/>
    </xf>
    <xf numFmtId="0" fontId="4" fillId="0" borderId="16" xfId="0" applyFont="1" applyFill="1" applyBorder="1" applyAlignment="1">
      <alignment horizontal="right"/>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vertical="top"/>
      <protection/>
    </xf>
    <xf numFmtId="39" fontId="6" fillId="0" borderId="0" xfId="0" applyNumberFormat="1" applyFont="1" applyFill="1" applyAlignment="1" applyProtection="1">
      <alignment horizontal="right"/>
      <protection/>
    </xf>
    <xf numFmtId="0" fontId="6" fillId="0" borderId="0" xfId="0"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25"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0" fontId="4" fillId="0" borderId="22" xfId="0" applyFont="1" applyFill="1" applyBorder="1" applyAlignment="1" applyProtection="1">
      <alignment horizontal="right"/>
      <protection/>
    </xf>
    <xf numFmtId="0" fontId="4" fillId="0" borderId="10" xfId="0" applyFont="1" applyFill="1" applyBorder="1" applyAlignment="1">
      <alignment horizontal="right"/>
    </xf>
    <xf numFmtId="0" fontId="4" fillId="0" borderId="22" xfId="0" applyFont="1" applyFill="1" applyBorder="1" applyAlignment="1">
      <alignment horizontal="right"/>
    </xf>
    <xf numFmtId="39" fontId="4" fillId="0" borderId="26" xfId="0" applyNumberFormat="1" applyFont="1" applyFill="1" applyBorder="1" applyAlignment="1" applyProtection="1">
      <alignment horizontal="right"/>
      <protection/>
    </xf>
    <xf numFmtId="0" fontId="4" fillId="0" borderId="11" xfId="0" applyFont="1" applyFill="1" applyBorder="1" applyAlignment="1">
      <alignment horizontal="right"/>
    </xf>
    <xf numFmtId="0" fontId="4" fillId="0" borderId="12" xfId="0" applyFont="1" applyFill="1" applyBorder="1" applyAlignment="1">
      <alignment horizontal="right"/>
    </xf>
    <xf numFmtId="39" fontId="6" fillId="0" borderId="2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horizontal="right"/>
      <protection locked="0"/>
    </xf>
    <xf numFmtId="0" fontId="7" fillId="0" borderId="0" xfId="0" applyFont="1" applyFill="1" applyAlignment="1" applyProtection="1">
      <alignment horizontal="right"/>
      <protection/>
    </xf>
    <xf numFmtId="1" fontId="7" fillId="0" borderId="22" xfId="0" applyNumberFormat="1" applyFont="1" applyFill="1" applyBorder="1" applyAlignment="1" applyProtection="1">
      <alignment horizontal="right"/>
      <protection/>
    </xf>
    <xf numFmtId="0" fontId="7" fillId="0" borderId="10" xfId="0" applyFont="1" applyFill="1" applyBorder="1" applyAlignment="1" applyProtection="1">
      <alignment horizontal="right"/>
      <protection/>
    </xf>
    <xf numFmtId="39" fontId="7" fillId="0" borderId="23" xfId="0" applyNumberFormat="1" applyFont="1" applyFill="1" applyBorder="1" applyAlignment="1" applyProtection="1">
      <alignment horizontal="right"/>
      <protection/>
    </xf>
    <xf numFmtId="39" fontId="7" fillId="0" borderId="12" xfId="0" applyNumberFormat="1" applyFont="1" applyFill="1" applyBorder="1" applyAlignment="1" applyProtection="1">
      <alignment horizontal="right"/>
      <protection/>
    </xf>
    <xf numFmtId="39" fontId="7" fillId="0" borderId="19" xfId="0" applyNumberFormat="1" applyFont="1" applyFill="1" applyBorder="1" applyAlignment="1" applyProtection="1">
      <alignment horizontal="right"/>
      <protection/>
    </xf>
    <xf numFmtId="39" fontId="7" fillId="0" borderId="26" xfId="0" applyNumberFormat="1" applyFont="1" applyFill="1" applyBorder="1" applyAlignment="1" applyProtection="1">
      <alignment horizontal="right"/>
      <protection/>
    </xf>
    <xf numFmtId="39" fontId="4" fillId="0" borderId="10"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12" xfId="0" applyFont="1" applyFill="1" applyBorder="1" applyAlignment="1" applyProtection="1">
      <alignment horizontal="right"/>
      <protection/>
    </xf>
    <xf numFmtId="39" fontId="4" fillId="0" borderId="10" xfId="0" applyNumberFormat="1" applyFont="1" applyFill="1" applyBorder="1" applyAlignment="1">
      <alignment horizontal="right"/>
    </xf>
    <xf numFmtId="39" fontId="4" fillId="0" borderId="18" xfId="0" applyNumberFormat="1" applyFont="1" applyFill="1" applyBorder="1" applyAlignment="1">
      <alignment horizontal="right"/>
    </xf>
    <xf numFmtId="39" fontId="4" fillId="0" borderId="24" xfId="0" applyNumberFormat="1" applyFont="1" applyFill="1" applyBorder="1" applyAlignment="1" applyProtection="1">
      <alignment horizontal="right"/>
      <protection/>
    </xf>
    <xf numFmtId="39" fontId="4" fillId="0" borderId="27" xfId="0" applyNumberFormat="1" applyFont="1" applyFill="1" applyBorder="1" applyAlignment="1" applyProtection="1">
      <alignment horizontal="right"/>
      <protection/>
    </xf>
    <xf numFmtId="39" fontId="4" fillId="0" borderId="16" xfId="0" applyNumberFormat="1" applyFont="1" applyFill="1" applyBorder="1" applyAlignment="1" applyProtection="1">
      <alignment horizontal="right"/>
      <protection/>
    </xf>
    <xf numFmtId="0" fontId="4" fillId="0" borderId="16" xfId="0" applyFont="1" applyFill="1" applyBorder="1" applyAlignment="1" applyProtection="1">
      <alignment horizontal="right" vertical="center"/>
      <protection/>
    </xf>
    <xf numFmtId="39" fontId="4" fillId="0" borderId="28" xfId="0" applyNumberFormat="1" applyFont="1" applyFill="1" applyBorder="1" applyAlignment="1" applyProtection="1">
      <alignment horizontal="right"/>
      <protection/>
    </xf>
    <xf numFmtId="39" fontId="4" fillId="0" borderId="0" xfId="0" applyNumberFormat="1" applyFont="1" applyFill="1" applyAlignment="1" applyProtection="1">
      <alignment horizontal="right"/>
      <protection/>
    </xf>
    <xf numFmtId="0" fontId="4" fillId="0" borderId="12" xfId="0" applyNumberFormat="1" applyFont="1" applyFill="1" applyBorder="1" applyAlignment="1" applyProtection="1">
      <alignment horizontal="right"/>
      <protection/>
    </xf>
    <xf numFmtId="0" fontId="5" fillId="0" borderId="21" xfId="0" applyFont="1" applyFill="1" applyBorder="1" applyAlignment="1" applyProtection="1">
      <alignment horizontal="center" wrapText="1"/>
      <protection/>
    </xf>
    <xf numFmtId="0" fontId="5" fillId="0" borderId="21" xfId="0" applyFont="1" applyFill="1" applyBorder="1" applyAlignment="1" applyProtection="1">
      <alignment horizontal="left" wrapText="1"/>
      <protection/>
    </xf>
    <xf numFmtId="0" fontId="5" fillId="0" borderId="21" xfId="0" applyFont="1" applyFill="1" applyBorder="1" applyAlignment="1" applyProtection="1">
      <alignment horizontal="right"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quotePrefix="1">
      <alignment horizontal="center"/>
      <protection/>
    </xf>
    <xf numFmtId="0" fontId="58" fillId="0" borderId="0" xfId="0" applyFont="1" applyFill="1" applyAlignment="1" applyProtection="1" quotePrefix="1">
      <alignment horizontal="left"/>
      <protection/>
    </xf>
    <xf numFmtId="0" fontId="7" fillId="0" borderId="20" xfId="0" applyFont="1" applyFill="1" applyBorder="1" applyAlignment="1" applyProtection="1">
      <alignment horizontal="left"/>
      <protection/>
    </xf>
    <xf numFmtId="0" fontId="7" fillId="0" borderId="10" xfId="0"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58" fillId="0" borderId="0" xfId="0" applyFont="1" applyFill="1" applyBorder="1" applyAlignment="1">
      <alignment/>
    </xf>
    <xf numFmtId="39" fontId="58" fillId="0" borderId="19" xfId="0" applyNumberFormat="1" applyFont="1" applyFill="1" applyBorder="1" applyAlignment="1" applyProtection="1">
      <alignment horizontal="center"/>
      <protection/>
    </xf>
    <xf numFmtId="39" fontId="7" fillId="0" borderId="0" xfId="0" applyNumberFormat="1" applyFont="1" applyFill="1" applyBorder="1" applyAlignment="1" applyProtection="1">
      <alignment horizontal="right"/>
      <protection/>
    </xf>
    <xf numFmtId="39" fontId="7" fillId="0" borderId="28" xfId="0" applyNumberFormat="1" applyFont="1" applyFill="1" applyBorder="1" applyAlignment="1" applyProtection="1">
      <alignment horizontal="right"/>
      <protection/>
    </xf>
    <xf numFmtId="39" fontId="7" fillId="0" borderId="21" xfId="0" applyNumberFormat="1"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8" fillId="0" borderId="0" xfId="0" applyFont="1" applyFill="1" applyAlignment="1" applyProtection="1">
      <alignment horizontal="right"/>
      <protection/>
    </xf>
    <xf numFmtId="39" fontId="4" fillId="0" borderId="27" xfId="0" applyNumberFormat="1" applyFont="1" applyFill="1" applyBorder="1" applyAlignment="1" applyProtection="1">
      <alignment/>
      <protection/>
    </xf>
    <xf numFmtId="0" fontId="58" fillId="0" borderId="22" xfId="0" applyFont="1" applyFill="1" applyBorder="1" applyAlignment="1" applyProtection="1">
      <alignment horizontal="center"/>
      <protection/>
    </xf>
    <xf numFmtId="0" fontId="58" fillId="0" borderId="0" xfId="0" applyFont="1" applyFill="1" applyBorder="1" applyAlignment="1" applyProtection="1">
      <alignment horizontal="center"/>
      <protection/>
    </xf>
    <xf numFmtId="0" fontId="4" fillId="0" borderId="20" xfId="0" applyFont="1" applyFill="1" applyBorder="1" applyAlignment="1" applyProtection="1">
      <alignment horizontal="left" vertical="center" indent="1"/>
      <protection/>
    </xf>
    <xf numFmtId="0" fontId="5" fillId="0" borderId="22" xfId="0" applyFont="1" applyFill="1" applyBorder="1" applyAlignment="1" applyProtection="1">
      <alignment horizontal="center"/>
      <protection/>
    </xf>
    <xf numFmtId="0" fontId="5" fillId="0" borderId="0" xfId="0" applyFont="1" applyFill="1" applyAlignment="1" applyProtection="1">
      <alignment horizontal="right"/>
      <protection/>
    </xf>
    <xf numFmtId="0" fontId="7" fillId="0" borderId="14" xfId="0" applyFont="1" applyFill="1" applyBorder="1" applyAlignment="1" applyProtection="1">
      <alignment horizontal="center"/>
      <protection/>
    </xf>
    <xf numFmtId="0" fontId="7" fillId="0" borderId="22" xfId="0" applyFont="1" applyFill="1" applyBorder="1" applyAlignment="1" applyProtection="1">
      <alignment horizontal="right"/>
      <protection/>
    </xf>
    <xf numFmtId="0" fontId="4" fillId="0" borderId="10" xfId="0" applyFont="1" applyFill="1" applyBorder="1" applyAlignment="1" applyProtection="1">
      <alignment horizontal="left" vertical="center" indent="1"/>
      <protection/>
    </xf>
    <xf numFmtId="0" fontId="5" fillId="0" borderId="10" xfId="0" applyFont="1" applyFill="1" applyBorder="1" applyAlignment="1" applyProtection="1">
      <alignment horizontal="left"/>
      <protection/>
    </xf>
    <xf numFmtId="0" fontId="58" fillId="0" borderId="21" xfId="0" applyFont="1" applyFill="1" applyBorder="1" applyAlignment="1">
      <alignment/>
    </xf>
    <xf numFmtId="39" fontId="4" fillId="0" borderId="29" xfId="0" applyNumberFormat="1" applyFont="1" applyFill="1" applyBorder="1" applyAlignment="1" applyProtection="1">
      <alignment/>
      <protection/>
    </xf>
    <xf numFmtId="39" fontId="4" fillId="0" borderId="30" xfId="0" applyNumberFormat="1" applyFont="1" applyFill="1" applyBorder="1" applyAlignment="1" applyProtection="1">
      <alignment horizontal="right"/>
      <protection/>
    </xf>
    <xf numFmtId="0" fontId="7" fillId="0" borderId="18" xfId="0" applyNumberFormat="1" applyFont="1" applyFill="1" applyBorder="1" applyAlignment="1" applyProtection="1">
      <alignment horizontal="center"/>
      <protection/>
    </xf>
    <xf numFmtId="39" fontId="60" fillId="0" borderId="10" xfId="0" applyNumberFormat="1" applyFont="1" applyFill="1" applyBorder="1" applyAlignment="1" applyProtection="1">
      <alignment/>
      <protection locked="0"/>
    </xf>
    <xf numFmtId="39" fontId="6" fillId="0" borderId="19" xfId="0" applyNumberFormat="1" applyFont="1" applyFill="1" applyBorder="1" applyAlignment="1" applyProtection="1">
      <alignment horizontal="right"/>
      <protection/>
    </xf>
    <xf numFmtId="39" fontId="58" fillId="0" borderId="21" xfId="0" applyNumberFormat="1" applyFont="1" applyFill="1" applyBorder="1" applyAlignment="1" applyProtection="1">
      <alignment horizontal="center"/>
      <protection/>
    </xf>
    <xf numFmtId="0" fontId="61" fillId="0" borderId="0" xfId="0" applyFont="1" applyFill="1" applyAlignment="1" applyProtection="1">
      <alignment/>
      <protection hidden="1"/>
    </xf>
    <xf numFmtId="0" fontId="4" fillId="0" borderId="12" xfId="0" applyFont="1" applyFill="1" applyBorder="1" applyAlignment="1" applyProtection="1">
      <alignment horizontal="center" vertical="top"/>
      <protection/>
    </xf>
    <xf numFmtId="0" fontId="5" fillId="0" borderId="17"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8" fillId="0" borderId="10" xfId="0" applyFont="1" applyFill="1" applyBorder="1" applyAlignment="1" applyProtection="1">
      <alignment horizontal="left"/>
      <protection/>
    </xf>
    <xf numFmtId="0" fontId="58" fillId="0" borderId="0"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9" fillId="0" borderId="31" xfId="0" applyFont="1" applyFill="1" applyBorder="1" applyAlignment="1">
      <alignment horizontal="right"/>
    </xf>
    <xf numFmtId="0" fontId="58" fillId="0" borderId="32" xfId="0" applyFont="1" applyFill="1" applyBorder="1" applyAlignment="1" applyProtection="1">
      <alignment horizontal="center"/>
      <protection locked="0"/>
    </xf>
    <xf numFmtId="0" fontId="59" fillId="0" borderId="0" xfId="0" applyFont="1" applyFill="1" applyBorder="1" applyAlignment="1">
      <alignment horizontal="right"/>
    </xf>
    <xf numFmtId="1" fontId="58" fillId="0" borderId="32" xfId="0" applyNumberFormat="1" applyFont="1" applyFill="1" applyBorder="1" applyAlignment="1" applyProtection="1">
      <alignment horizontal="center"/>
      <protection locked="0"/>
    </xf>
    <xf numFmtId="0" fontId="4" fillId="0" borderId="33" xfId="0" applyFont="1" applyFill="1" applyBorder="1" applyAlignment="1">
      <alignment/>
    </xf>
    <xf numFmtId="39" fontId="4" fillId="33" borderId="11" xfId="0" applyNumberFormat="1" applyFont="1" applyFill="1" applyBorder="1" applyAlignment="1" applyProtection="1">
      <alignment horizontal="right"/>
      <protection/>
    </xf>
    <xf numFmtId="39" fontId="4" fillId="33" borderId="25" xfId="0" applyNumberFormat="1" applyFont="1" applyFill="1" applyBorder="1" applyAlignment="1" applyProtection="1">
      <alignment horizontal="right"/>
      <protection/>
    </xf>
    <xf numFmtId="49" fontId="4" fillId="0" borderId="19" xfId="0" applyNumberFormat="1" applyFont="1" applyFill="1" applyBorder="1" applyAlignment="1">
      <alignment horizontal="right"/>
    </xf>
    <xf numFmtId="0" fontId="58" fillId="0" borderId="0" xfId="0" applyFont="1" applyFill="1" applyAlignment="1">
      <alignment horizontal="center"/>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right"/>
      <protection/>
    </xf>
    <xf numFmtId="0" fontId="5" fillId="0" borderId="0" xfId="0" applyFont="1" applyFill="1" applyBorder="1" applyAlignment="1">
      <alignment horizontal="right"/>
    </xf>
    <xf numFmtId="0" fontId="4" fillId="0" borderId="0" xfId="0" applyFont="1" applyFill="1" applyAlignment="1">
      <alignment horizontal="center"/>
    </xf>
    <xf numFmtId="4" fontId="6" fillId="0" borderId="18" xfId="0" applyNumberFormat="1" applyFont="1" applyFill="1" applyBorder="1" applyAlignment="1" applyProtection="1">
      <alignment/>
      <protection locked="0"/>
    </xf>
    <xf numFmtId="165" fontId="6" fillId="0" borderId="10" xfId="0" applyNumberFormat="1" applyFont="1" applyFill="1" applyBorder="1" applyAlignment="1" applyProtection="1">
      <alignment/>
      <protection locked="0"/>
    </xf>
    <xf numFmtId="170" fontId="6" fillId="0" borderId="21" xfId="0" applyNumberFormat="1" applyFont="1" applyFill="1" applyBorder="1" applyAlignment="1" applyProtection="1">
      <alignment horizontal="right"/>
      <protection locked="0"/>
    </xf>
    <xf numFmtId="165" fontId="6" fillId="0" borderId="10" xfId="0" applyNumberFormat="1" applyFont="1" applyFill="1" applyBorder="1" applyAlignment="1" applyProtection="1">
      <alignment horizontal="right"/>
      <protection locked="0"/>
    </xf>
    <xf numFmtId="39" fontId="6" fillId="0" borderId="24" xfId="0" applyNumberFormat="1" applyFont="1" applyFill="1" applyBorder="1" applyAlignment="1" applyProtection="1">
      <alignment horizontal="right"/>
      <protection locked="0"/>
    </xf>
    <xf numFmtId="39" fontId="6" fillId="0" borderId="10" xfId="0" applyNumberFormat="1" applyFont="1" applyFill="1" applyBorder="1" applyAlignment="1" applyProtection="1">
      <alignment horizontal="right"/>
      <protection locked="0"/>
    </xf>
    <xf numFmtId="39" fontId="4" fillId="0" borderId="16" xfId="0" applyNumberFormat="1" applyFont="1" applyFill="1" applyBorder="1" applyAlignment="1" applyProtection="1" quotePrefix="1">
      <alignment horizontal="right"/>
      <protection/>
    </xf>
    <xf numFmtId="39" fontId="6" fillId="0" borderId="28"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protection locked="0"/>
    </xf>
    <xf numFmtId="39" fontId="6" fillId="0" borderId="11" xfId="0" applyNumberFormat="1" applyFont="1" applyFill="1" applyBorder="1" applyAlignment="1" applyProtection="1">
      <alignment/>
      <protection locked="0"/>
    </xf>
    <xf numFmtId="39" fontId="6" fillId="0" borderId="34" xfId="0" applyNumberFormat="1" applyFont="1" applyFill="1" applyBorder="1" applyAlignment="1" applyProtection="1">
      <alignment/>
      <protection locked="0"/>
    </xf>
    <xf numFmtId="0" fontId="5" fillId="0" borderId="14" xfId="0" applyFont="1" applyFill="1" applyBorder="1" applyAlignment="1" applyProtection="1">
      <alignment horizontal="left"/>
      <protection/>
    </xf>
    <xf numFmtId="39" fontId="6" fillId="0" borderId="25" xfId="0" applyNumberFormat="1" applyFont="1" applyFill="1" applyBorder="1" applyAlignment="1" applyProtection="1">
      <alignment horizontal="right"/>
      <protection locked="0"/>
    </xf>
    <xf numFmtId="0" fontId="5" fillId="0" borderId="18" xfId="0" applyFont="1" applyFill="1" applyBorder="1" applyAlignment="1" applyProtection="1">
      <alignment horizontal="left"/>
      <protection/>
    </xf>
    <xf numFmtId="39" fontId="6" fillId="0" borderId="22" xfId="0" applyNumberFormat="1" applyFont="1" applyFill="1" applyBorder="1" applyAlignment="1" applyProtection="1">
      <alignment horizontal="right"/>
      <protection locked="0"/>
    </xf>
    <xf numFmtId="39" fontId="4" fillId="0" borderId="28" xfId="0" applyNumberFormat="1" applyFont="1" applyFill="1" applyBorder="1" applyAlignment="1">
      <alignment horizontal="right"/>
    </xf>
    <xf numFmtId="0" fontId="5" fillId="0" borderId="22" xfId="0" applyFont="1" applyFill="1" applyBorder="1" applyAlignment="1" applyProtection="1">
      <alignment horizontal="left"/>
      <protection/>
    </xf>
    <xf numFmtId="39" fontId="6" fillId="0" borderId="27" xfId="0" applyNumberFormat="1" applyFont="1" applyFill="1" applyBorder="1" applyAlignment="1" applyProtection="1">
      <alignment horizontal="right"/>
      <protection locked="0"/>
    </xf>
    <xf numFmtId="0" fontId="7" fillId="0" borderId="11" xfId="0" applyFont="1" applyFill="1" applyBorder="1" applyAlignment="1" applyProtection="1" quotePrefix="1">
      <alignment horizontal="center"/>
      <protection/>
    </xf>
    <xf numFmtId="39" fontId="6" fillId="33" borderId="11" xfId="0" applyNumberFormat="1" applyFont="1" applyFill="1" applyBorder="1" applyAlignment="1" applyProtection="1">
      <alignment/>
      <protection locked="0"/>
    </xf>
    <xf numFmtId="0" fontId="8" fillId="0" borderId="22" xfId="0" applyFont="1" applyFill="1" applyBorder="1" applyAlignment="1" applyProtection="1">
      <alignment horizontal="center"/>
      <protection/>
    </xf>
    <xf numFmtId="0" fontId="8" fillId="0" borderId="19" xfId="0" applyFont="1" applyFill="1" applyBorder="1" applyAlignment="1" applyProtection="1">
      <alignment horizontal="left"/>
      <protection/>
    </xf>
    <xf numFmtId="0" fontId="4" fillId="0" borderId="11" xfId="0" applyNumberFormat="1" applyFont="1" applyFill="1" applyBorder="1" applyAlignment="1" applyProtection="1" quotePrefix="1">
      <alignment horizontal="center"/>
      <protection/>
    </xf>
    <xf numFmtId="39" fontId="6" fillId="0" borderId="12" xfId="0" applyNumberFormat="1" applyFont="1" applyFill="1" applyBorder="1" applyAlignment="1" applyProtection="1">
      <alignment horizontal="right"/>
      <protection locked="0"/>
    </xf>
    <xf numFmtId="0" fontId="8" fillId="0" borderId="18" xfId="0" applyFont="1" applyFill="1" applyBorder="1" applyAlignment="1" applyProtection="1">
      <alignment horizontal="left"/>
      <protection/>
    </xf>
    <xf numFmtId="0" fontId="8" fillId="0" borderId="22"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4" fillId="0" borderId="21" xfId="0" applyNumberFormat="1" applyFont="1" applyFill="1" applyBorder="1" applyAlignment="1" applyProtection="1" quotePrefix="1">
      <alignment horizontal="center"/>
      <protection/>
    </xf>
    <xf numFmtId="39" fontId="6" fillId="0" borderId="10" xfId="0" applyNumberFormat="1" applyFont="1" applyFill="1" applyBorder="1" applyAlignment="1" applyProtection="1">
      <alignment/>
      <protection locked="0"/>
    </xf>
    <xf numFmtId="39" fontId="4" fillId="0" borderId="34" xfId="0" applyNumberFormat="1" applyFont="1" applyFill="1" applyBorder="1" applyAlignment="1" applyProtection="1">
      <alignment/>
      <protection/>
    </xf>
    <xf numFmtId="39" fontId="4" fillId="0" borderId="16" xfId="0" applyNumberFormat="1" applyFont="1" applyFill="1" applyBorder="1" applyAlignment="1" applyProtection="1">
      <alignment/>
      <protection/>
    </xf>
    <xf numFmtId="0" fontId="4" fillId="0" borderId="16" xfId="0" applyFont="1" applyFill="1" applyBorder="1" applyAlignment="1">
      <alignment/>
    </xf>
    <xf numFmtId="39" fontId="6" fillId="0" borderId="24" xfId="0" applyNumberFormat="1" applyFont="1" applyFill="1" applyBorder="1" applyAlignment="1" applyProtection="1">
      <alignment/>
      <protection locked="0"/>
    </xf>
    <xf numFmtId="39" fontId="6" fillId="0" borderId="27" xfId="0" applyNumberFormat="1" applyFont="1" applyFill="1" applyBorder="1" applyAlignment="1" applyProtection="1">
      <alignment/>
      <protection locked="0"/>
    </xf>
    <xf numFmtId="39" fontId="6" fillId="0" borderId="23" xfId="0" applyNumberFormat="1" applyFont="1" applyFill="1" applyBorder="1" applyAlignment="1" applyProtection="1">
      <alignment/>
      <protection locked="0"/>
    </xf>
    <xf numFmtId="0" fontId="5" fillId="0" borderId="10" xfId="0" applyFont="1" applyFill="1" applyBorder="1" applyAlignment="1" applyProtection="1">
      <alignment horizontal="left" vertical="center"/>
      <protection/>
    </xf>
    <xf numFmtId="39" fontId="4" fillId="0" borderId="28" xfId="0" applyNumberFormat="1" applyFont="1" applyFill="1" applyBorder="1" applyAlignment="1" applyProtection="1">
      <alignment/>
      <protection/>
    </xf>
    <xf numFmtId="0" fontId="4" fillId="0" borderId="19" xfId="0" applyFont="1" applyFill="1" applyBorder="1" applyAlignment="1">
      <alignment/>
    </xf>
    <xf numFmtId="39" fontId="6" fillId="0" borderId="12" xfId="0" applyNumberFormat="1" applyFont="1" applyFill="1" applyBorder="1" applyAlignment="1" applyProtection="1">
      <alignment/>
      <protection locked="0"/>
    </xf>
    <xf numFmtId="39" fontId="6" fillId="0" borderId="25" xfId="0" applyNumberFormat="1" applyFont="1" applyFill="1" applyBorder="1" applyAlignment="1" applyProtection="1">
      <alignment/>
      <protection locked="0"/>
    </xf>
    <xf numFmtId="0" fontId="7" fillId="0" borderId="19" xfId="0" applyFont="1" applyFill="1" applyBorder="1" applyAlignment="1" applyProtection="1">
      <alignment horizontal="center"/>
      <protection/>
    </xf>
    <xf numFmtId="39" fontId="6" fillId="34" borderId="10" xfId="0" applyNumberFormat="1" applyFont="1" applyFill="1" applyBorder="1" applyAlignment="1" applyProtection="1">
      <alignment/>
      <protection/>
    </xf>
    <xf numFmtId="39" fontId="6" fillId="0" borderId="16" xfId="0" applyNumberFormat="1" applyFont="1" applyFill="1" applyBorder="1" applyAlignment="1" applyProtection="1">
      <alignment horizontal="right"/>
      <protection locked="0"/>
    </xf>
    <xf numFmtId="39" fontId="7" fillId="0" borderId="25" xfId="0" applyNumberFormat="1" applyFont="1" applyFill="1" applyBorder="1" applyAlignment="1" applyProtection="1">
      <alignment horizontal="right"/>
      <protection/>
    </xf>
    <xf numFmtId="39" fontId="6" fillId="34" borderId="11" xfId="0" applyNumberFormat="1" applyFont="1" applyFill="1" applyBorder="1" applyAlignment="1" applyProtection="1">
      <alignment/>
      <protection/>
    </xf>
    <xf numFmtId="39" fontId="6" fillId="0" borderId="10" xfId="0" applyNumberFormat="1" applyFont="1" applyFill="1" applyBorder="1" applyAlignment="1" applyProtection="1">
      <alignment horizontal="right"/>
      <protection/>
    </xf>
    <xf numFmtId="39" fontId="4" fillId="0" borderId="34"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center"/>
      <protection/>
    </xf>
    <xf numFmtId="39" fontId="4" fillId="0" borderId="1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7" fillId="34" borderId="10" xfId="0" applyFont="1" applyFill="1" applyBorder="1" applyAlignment="1" applyProtection="1">
      <alignment horizontal="right"/>
      <protection/>
    </xf>
    <xf numFmtId="0" fontId="4" fillId="0" borderId="0" xfId="0" applyFont="1" applyFill="1" applyBorder="1" applyAlignment="1">
      <alignment horizontal="centerContinuous" vertical="top"/>
    </xf>
    <xf numFmtId="0" fontId="7" fillId="34" borderId="25" xfId="0" applyFont="1" applyFill="1" applyBorder="1" applyAlignment="1" applyProtection="1">
      <alignment horizontal="right"/>
      <protection/>
    </xf>
    <xf numFmtId="39" fontId="18" fillId="0" borderId="0" xfId="0" applyNumberFormat="1" applyFont="1" applyFill="1" applyAlignment="1" applyProtection="1">
      <alignment/>
      <protection/>
    </xf>
    <xf numFmtId="39" fontId="6" fillId="0" borderId="19" xfId="0" applyNumberFormat="1" applyFont="1" applyFill="1" applyBorder="1" applyAlignment="1" applyProtection="1">
      <alignment/>
      <protection/>
    </xf>
    <xf numFmtId="39" fontId="6" fillId="0" borderId="0" xfId="0"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9" fontId="7" fillId="0" borderId="0" xfId="0" applyNumberFormat="1" applyFont="1" applyFill="1" applyBorder="1" applyAlignment="1" applyProtection="1">
      <alignment/>
      <protection/>
    </xf>
    <xf numFmtId="168" fontId="4" fillId="0" borderId="16" xfId="0" applyNumberFormat="1" applyFont="1" applyFill="1" applyBorder="1" applyAlignment="1" applyProtection="1">
      <alignment horizontal="right"/>
      <protection/>
    </xf>
    <xf numFmtId="0" fontId="6" fillId="0" borderId="22" xfId="0" applyFont="1" applyFill="1" applyBorder="1" applyAlignment="1" applyProtection="1">
      <alignment/>
      <protection/>
    </xf>
    <xf numFmtId="0" fontId="61" fillId="0" borderId="0" xfId="0" applyFont="1" applyFill="1" applyAlignment="1" applyProtection="1">
      <alignment/>
      <protection/>
    </xf>
    <xf numFmtId="1" fontId="61" fillId="0" borderId="0" xfId="0" applyNumberFormat="1" applyFont="1" applyFill="1" applyAlignment="1" applyProtection="1">
      <alignment/>
      <protection/>
    </xf>
    <xf numFmtId="0" fontId="61" fillId="0" borderId="0" xfId="0" applyFont="1" applyFill="1" applyAlignment="1" applyProtection="1">
      <alignment wrapText="1"/>
      <protection/>
    </xf>
    <xf numFmtId="1" fontId="61" fillId="0" borderId="0" xfId="0" applyNumberFormat="1" applyFont="1" applyFill="1" applyAlignment="1" applyProtection="1">
      <alignment wrapText="1"/>
      <protection/>
    </xf>
    <xf numFmtId="0" fontId="61" fillId="0" borderId="0" xfId="0" applyFont="1" applyFill="1" applyAlignment="1" applyProtection="1">
      <alignment horizontal="center" vertical="center" wrapText="1"/>
      <protection/>
    </xf>
    <xf numFmtId="1" fontId="61" fillId="0" borderId="0" xfId="0" applyNumberFormat="1" applyFont="1" applyFill="1" applyAlignment="1" applyProtection="1">
      <alignment horizontal="center" vertical="center" wrapText="1"/>
      <protection/>
    </xf>
    <xf numFmtId="0" fontId="62" fillId="0" borderId="0" xfId="0" applyFont="1" applyFill="1" applyAlignment="1" applyProtection="1">
      <alignment/>
      <protection/>
    </xf>
    <xf numFmtId="1" fontId="62" fillId="0" borderId="0" xfId="0" applyNumberFormat="1" applyFont="1" applyFill="1" applyAlignment="1" applyProtection="1">
      <alignment/>
      <protection/>
    </xf>
    <xf numFmtId="1" fontId="62" fillId="0" borderId="0" xfId="0" applyNumberFormat="1" applyFont="1" applyFill="1" applyAlignment="1" applyProtection="1" quotePrefix="1">
      <alignment/>
      <protection/>
    </xf>
    <xf numFmtId="39" fontId="6" fillId="0" borderId="35" xfId="0" applyNumberFormat="1" applyFont="1" applyFill="1" applyBorder="1" applyAlignment="1" applyProtection="1">
      <alignment horizontal="right"/>
      <protection locked="0"/>
    </xf>
    <xf numFmtId="39" fontId="6" fillId="0" borderId="28" xfId="0" applyNumberFormat="1" applyFont="1" applyFill="1" applyBorder="1" applyAlignment="1" applyProtection="1">
      <alignment/>
      <protection locked="0"/>
    </xf>
    <xf numFmtId="39" fontId="6" fillId="0" borderId="35" xfId="0" applyNumberFormat="1" applyFont="1" applyFill="1" applyBorder="1" applyAlignment="1" applyProtection="1">
      <alignment/>
      <protection locked="0"/>
    </xf>
    <xf numFmtId="0" fontId="4" fillId="0" borderId="18" xfId="0" applyFont="1" applyFill="1" applyBorder="1" applyAlignment="1">
      <alignment horizontal="left" indent="1"/>
    </xf>
    <xf numFmtId="0" fontId="5" fillId="0" borderId="18" xfId="0" applyFont="1" applyFill="1" applyBorder="1" applyAlignment="1" applyProtection="1">
      <alignment horizontal="left" wrapText="1"/>
      <protection/>
    </xf>
    <xf numFmtId="39" fontId="4" fillId="0" borderId="36" xfId="0" applyNumberFormat="1" applyFont="1" applyFill="1" applyBorder="1" applyAlignment="1">
      <alignment horizontal="right"/>
    </xf>
    <xf numFmtId="0" fontId="58" fillId="0" borderId="0" xfId="0" applyFont="1" applyFill="1" applyAlignment="1" applyProtection="1">
      <alignment horizontal="left"/>
      <protection/>
    </xf>
    <xf numFmtId="0" fontId="63" fillId="0" borderId="0" xfId="0" applyFont="1" applyFill="1" applyBorder="1" applyAlignment="1">
      <alignment/>
    </xf>
    <xf numFmtId="0" fontId="63" fillId="0" borderId="0" xfId="0" applyFont="1" applyFill="1" applyBorder="1" applyAlignment="1">
      <alignment horizontal="right"/>
    </xf>
    <xf numFmtId="0" fontId="15" fillId="0" borderId="20" xfId="0" applyFont="1" applyFill="1" applyBorder="1" applyAlignment="1" applyProtection="1" quotePrefix="1">
      <alignment horizontal="center"/>
      <protection/>
    </xf>
    <xf numFmtId="0" fontId="58" fillId="0" borderId="0" xfId="0" applyFont="1" applyFill="1" applyAlignment="1" applyProtection="1">
      <alignment horizontal="right"/>
      <protection/>
    </xf>
    <xf numFmtId="0" fontId="58" fillId="0" borderId="0" xfId="0" applyFont="1" applyFill="1" applyAlignment="1">
      <alignment horizontal="right"/>
    </xf>
    <xf numFmtId="0" fontId="59" fillId="0" borderId="0" xfId="0" applyFont="1" applyFill="1" applyAlignment="1">
      <alignment horizontal="right"/>
    </xf>
    <xf numFmtId="14" fontId="59" fillId="0" borderId="0" xfId="0" applyNumberFormat="1" applyFont="1" applyFill="1" applyBorder="1" applyAlignment="1">
      <alignment horizontal="center"/>
    </xf>
    <xf numFmtId="0" fontId="5" fillId="0" borderId="19" xfId="0" applyFont="1" applyFill="1" applyBorder="1" applyAlignment="1" applyProtection="1">
      <alignment horizontal="left" wrapText="1"/>
      <protection/>
    </xf>
    <xf numFmtId="39" fontId="4" fillId="0" borderId="25" xfId="0" applyNumberFormat="1" applyFont="1" applyFill="1" applyBorder="1" applyAlignment="1">
      <alignment horizontal="right"/>
    </xf>
    <xf numFmtId="0" fontId="7" fillId="0" borderId="17" xfId="0" applyFont="1" applyFill="1" applyBorder="1" applyAlignment="1" applyProtection="1">
      <alignment horizontal="center"/>
      <protection/>
    </xf>
    <xf numFmtId="0" fontId="4" fillId="0" borderId="37" xfId="0" applyFont="1" applyFill="1" applyBorder="1" applyAlignment="1" applyProtection="1">
      <alignment horizontal="center"/>
      <protection/>
    </xf>
    <xf numFmtId="0" fontId="4" fillId="0" borderId="14" xfId="0" applyFont="1" applyFill="1" applyBorder="1" applyAlignment="1" quotePrefix="1">
      <alignment horizontal="center"/>
    </xf>
    <xf numFmtId="0" fontId="59" fillId="0" borderId="0" xfId="0" applyFont="1" applyFill="1" applyBorder="1" applyAlignment="1" applyProtection="1">
      <alignment horizontal="left" vertical="center"/>
      <protection/>
    </xf>
    <xf numFmtId="14" fontId="59" fillId="0" borderId="0" xfId="0" applyNumberFormat="1" applyFont="1" applyFill="1" applyBorder="1" applyAlignment="1">
      <alignment horizontal="center" vertical="center"/>
    </xf>
    <xf numFmtId="0" fontId="64" fillId="0" borderId="0" xfId="0" applyFont="1" applyFill="1" applyBorder="1" applyAlignment="1" applyProtection="1">
      <alignment horizontal="left" vertical="center"/>
      <protection/>
    </xf>
    <xf numFmtId="0" fontId="5" fillId="0" borderId="21" xfId="0" applyFont="1" applyFill="1" applyBorder="1" applyAlignment="1">
      <alignment horizontal="right"/>
    </xf>
    <xf numFmtId="0" fontId="5" fillId="0" borderId="22"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21" xfId="0" applyFont="1" applyFill="1" applyBorder="1" applyAlignment="1" applyProtection="1">
      <alignment wrapText="1"/>
      <protection/>
    </xf>
    <xf numFmtId="0" fontId="5" fillId="0" borderId="21" xfId="0" applyFont="1" applyFill="1" applyBorder="1" applyAlignment="1">
      <alignment wrapText="1"/>
    </xf>
    <xf numFmtId="0" fontId="5" fillId="0" borderId="21" xfId="0" applyFont="1" applyFill="1" applyBorder="1" applyAlignment="1" applyProtection="1">
      <alignment horizontal="left" wrapText="1"/>
      <protection/>
    </xf>
    <xf numFmtId="0" fontId="59" fillId="0" borderId="0" xfId="0" applyFont="1" applyFill="1" applyBorder="1" applyAlignment="1">
      <alignment horizontal="left" vertical="center"/>
    </xf>
    <xf numFmtId="0" fontId="5" fillId="0" borderId="22"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10" xfId="0"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1383"/>
  <sheetViews>
    <sheetView showGridLines="0" showZeros="0" tabSelected="1" zoomScalePageLayoutView="50" workbookViewId="0" topLeftCell="A1201">
      <selection activeCell="A1383" sqref="A1383"/>
    </sheetView>
  </sheetViews>
  <sheetFormatPr defaultColWidth="11.00390625" defaultRowHeight="12.75"/>
  <cols>
    <col min="1" max="1" width="6.140625" style="9" customWidth="1"/>
    <col min="2" max="2" width="65.140625" style="9" customWidth="1"/>
    <col min="3" max="3" width="24.140625" style="9" customWidth="1"/>
    <col min="4" max="4" width="23.57421875" style="74" customWidth="1"/>
    <col min="5" max="9" width="23.57421875" style="9" customWidth="1"/>
    <col min="10" max="10" width="24.00390625" style="9" customWidth="1"/>
    <col min="11" max="11" width="24.140625" style="9" customWidth="1"/>
    <col min="12" max="14" width="23.57421875" style="9" customWidth="1"/>
    <col min="15" max="18" width="11.00390625" style="9" customWidth="1"/>
    <col min="19" max="19" width="19.421875" style="308" bestFit="1" customWidth="1"/>
    <col min="20" max="20" width="5.8515625" style="309" bestFit="1" customWidth="1"/>
    <col min="21" max="21" width="12.7109375" style="308" bestFit="1" customWidth="1"/>
    <col min="22" max="22" width="14.00390625" style="308" bestFit="1" customWidth="1"/>
    <col min="23" max="23" width="8.8515625" style="308" bestFit="1" customWidth="1"/>
    <col min="24" max="16384" width="11.00390625" style="9" customWidth="1"/>
  </cols>
  <sheetData>
    <row r="1" spans="1:22" ht="15.75">
      <c r="A1" s="7" t="s">
        <v>1</v>
      </c>
      <c r="B1" s="11" t="str">
        <f>CONCATENATE("DISTRICT SCHOOL BOARD OF ",H1," COUNTY")</f>
        <v>DISTRICT SCHOOL BOARD OF OKEECHOBEE COUNTY</v>
      </c>
      <c r="C1" s="336"/>
      <c r="D1" s="330"/>
      <c r="E1" s="337"/>
      <c r="F1" s="226" t="s">
        <v>97</v>
      </c>
      <c r="G1" s="233" t="s">
        <v>398</v>
      </c>
      <c r="H1" s="234" t="s">
        <v>378</v>
      </c>
      <c r="J1" s="336"/>
      <c r="K1" s="330"/>
      <c r="L1" s="337"/>
      <c r="S1" s="314"/>
      <c r="T1" s="315"/>
      <c r="U1" s="314"/>
      <c r="V1" s="314"/>
    </row>
    <row r="2" spans="1:23" ht="15.75">
      <c r="A2" s="10"/>
      <c r="B2" s="11" t="s">
        <v>0</v>
      </c>
      <c r="C2" s="336"/>
      <c r="D2" s="330"/>
      <c r="E2" s="337"/>
      <c r="G2" s="235" t="s">
        <v>399</v>
      </c>
      <c r="H2" s="236">
        <v>2023</v>
      </c>
      <c r="J2" s="338"/>
      <c r="K2" s="330"/>
      <c r="L2" s="337"/>
      <c r="S2" s="314" t="s">
        <v>332</v>
      </c>
      <c r="T2" s="316">
        <v>2015</v>
      </c>
      <c r="U2" s="314" t="str">
        <f>CONCATENATE("July 1, ",T2-1)</f>
        <v>July 1, 2014</v>
      </c>
      <c r="V2" s="314" t="str">
        <f>CONCATENATE("June 30, ",T2)</f>
        <v>June 30, 2015</v>
      </c>
      <c r="W2" s="308" t="str">
        <f>CONCATENATE(T2-1,"-",T2-MROUND(T2,1000))</f>
        <v>2014-15</v>
      </c>
    </row>
    <row r="3" spans="1:23" ht="15.75">
      <c r="A3" s="10"/>
      <c r="B3" s="11" t="str">
        <f>IF(H2="","Fiscal Year",CONCATENATE("Fiscal Year ",LOOKUP(H2,T2:T10,W2:W10)))</f>
        <v>Fiscal Year 2022-23</v>
      </c>
      <c r="C3" s="349"/>
      <c r="D3" s="349"/>
      <c r="E3" s="337"/>
      <c r="H3" s="237"/>
      <c r="J3" s="338"/>
      <c r="K3" s="330"/>
      <c r="L3" s="337"/>
      <c r="S3" s="314" t="s">
        <v>333</v>
      </c>
      <c r="T3" s="316">
        <v>2016</v>
      </c>
      <c r="U3" s="314" t="str">
        <f aca="true" t="shared" si="0" ref="U3:U10">CONCATENATE("July 1, ",T3-1)</f>
        <v>July 1, 2015</v>
      </c>
      <c r="V3" s="314" t="str">
        <f aca="true" t="shared" si="1" ref="V3:V10">CONCATENATE("June 30, ",T3)</f>
        <v>June 30, 2016</v>
      </c>
      <c r="W3" s="308" t="str">
        <f aca="true" t="shared" si="2" ref="W3:W10">CONCATENATE(T3-1,"-",T3-MROUND(T3,1000))</f>
        <v>2015-16</v>
      </c>
    </row>
    <row r="4" spans="1:23" ht="15.75">
      <c r="A4" s="10"/>
      <c r="B4" s="11"/>
      <c r="C4" s="349"/>
      <c r="D4" s="349"/>
      <c r="E4" s="337"/>
      <c r="J4" s="349"/>
      <c r="K4" s="349"/>
      <c r="L4" s="337"/>
      <c r="S4" s="314" t="s">
        <v>334</v>
      </c>
      <c r="T4" s="316">
        <v>2017</v>
      </c>
      <c r="U4" s="314" t="str">
        <f t="shared" si="0"/>
        <v>July 1, 2016</v>
      </c>
      <c r="V4" s="314" t="str">
        <f t="shared" si="1"/>
        <v>June 30, 2017</v>
      </c>
      <c r="W4" s="308" t="str">
        <f t="shared" si="2"/>
        <v>2016-17</v>
      </c>
    </row>
    <row r="5" spans="1:23" ht="15.75">
      <c r="A5" s="10"/>
      <c r="B5" s="11" t="s">
        <v>75</v>
      </c>
      <c r="C5" s="324"/>
      <c r="D5" s="325"/>
      <c r="E5" s="245" t="s">
        <v>79</v>
      </c>
      <c r="J5" s="349"/>
      <c r="K5" s="349"/>
      <c r="L5" s="337"/>
      <c r="S5" s="314" t="s">
        <v>335</v>
      </c>
      <c r="T5" s="316">
        <v>2018</v>
      </c>
      <c r="U5" s="314" t="str">
        <f t="shared" si="0"/>
        <v>July 1, 2017</v>
      </c>
      <c r="V5" s="314" t="str">
        <f t="shared" si="1"/>
        <v>June 30, 2018</v>
      </c>
      <c r="W5" s="308" t="str">
        <f t="shared" si="2"/>
        <v>2017-18</v>
      </c>
    </row>
    <row r="6" spans="1:23" ht="15.75">
      <c r="A6" s="10"/>
      <c r="B6" s="13"/>
      <c r="C6" s="14"/>
      <c r="D6" s="150"/>
      <c r="E6" s="15"/>
      <c r="G6" s="246"/>
      <c r="S6" s="314" t="s">
        <v>336</v>
      </c>
      <c r="T6" s="316">
        <v>2019</v>
      </c>
      <c r="U6" s="314" t="str">
        <f t="shared" si="0"/>
        <v>July 1, 2018</v>
      </c>
      <c r="V6" s="314" t="str">
        <f t="shared" si="1"/>
        <v>June 30, 2019</v>
      </c>
      <c r="W6" s="308" t="str">
        <f t="shared" si="2"/>
        <v>2018-19</v>
      </c>
    </row>
    <row r="7" spans="1:23" ht="30.75" customHeight="1">
      <c r="A7" s="18" t="s">
        <v>98</v>
      </c>
      <c r="B7" s="122" t="s">
        <v>443</v>
      </c>
      <c r="C7" s="8"/>
      <c r="D7" s="149"/>
      <c r="E7" s="247">
        <v>4033396569</v>
      </c>
      <c r="G7" s="336"/>
      <c r="S7" s="314" t="s">
        <v>337</v>
      </c>
      <c r="T7" s="316">
        <v>2020</v>
      </c>
      <c r="U7" s="314" t="str">
        <f t="shared" si="0"/>
        <v>July 1, 2019</v>
      </c>
      <c r="V7" s="314" t="str">
        <f t="shared" si="1"/>
        <v>June 30, 2020</v>
      </c>
      <c r="W7" s="308" t="str">
        <f t="shared" si="2"/>
        <v>2019-20</v>
      </c>
    </row>
    <row r="8" spans="1:23" ht="15.75">
      <c r="A8" s="21"/>
      <c r="B8" s="19"/>
      <c r="C8" s="8"/>
      <c r="D8" s="149"/>
      <c r="E8" s="20"/>
      <c r="G8" s="338"/>
      <c r="S8" s="314" t="s">
        <v>338</v>
      </c>
      <c r="T8" s="316">
        <v>2021</v>
      </c>
      <c r="U8" s="314" t="str">
        <f t="shared" si="0"/>
        <v>July 1, 2020</v>
      </c>
      <c r="V8" s="314" t="str">
        <f t="shared" si="1"/>
        <v>June 30, 2021</v>
      </c>
      <c r="W8" s="308" t="str">
        <f t="shared" si="2"/>
        <v>2020-21</v>
      </c>
    </row>
    <row r="9" spans="1:23" ht="30.75" customHeight="1">
      <c r="A9" s="21"/>
      <c r="B9" s="122" t="s">
        <v>113</v>
      </c>
      <c r="C9" s="8"/>
      <c r="D9" s="22" t="s">
        <v>2</v>
      </c>
      <c r="E9" s="20"/>
      <c r="G9" s="338"/>
      <c r="S9" s="314" t="s">
        <v>339</v>
      </c>
      <c r="T9" s="316">
        <v>2022</v>
      </c>
      <c r="U9" s="314" t="str">
        <f t="shared" si="0"/>
        <v>July 1, 2021</v>
      </c>
      <c r="V9" s="314" t="str">
        <f t="shared" si="1"/>
        <v>June 30, 2022</v>
      </c>
      <c r="W9" s="308" t="str">
        <f t="shared" si="2"/>
        <v>2021-22</v>
      </c>
    </row>
    <row r="10" spans="1:23" ht="30.75" customHeight="1">
      <c r="A10" s="21"/>
      <c r="B10" s="19"/>
      <c r="C10" s="23" t="s">
        <v>3</v>
      </c>
      <c r="D10" s="23" t="s">
        <v>4</v>
      </c>
      <c r="E10" s="23" t="s">
        <v>5</v>
      </c>
      <c r="S10" s="314" t="s">
        <v>340</v>
      </c>
      <c r="T10" s="315">
        <v>2023</v>
      </c>
      <c r="U10" s="314" t="str">
        <f t="shared" si="0"/>
        <v>July 1, 2022</v>
      </c>
      <c r="V10" s="314" t="str">
        <f t="shared" si="1"/>
        <v>June 30, 2023</v>
      </c>
      <c r="W10" s="308" t="str">
        <f t="shared" si="2"/>
        <v>2022-23</v>
      </c>
    </row>
    <row r="11" spans="1:22" ht="30.75" customHeight="1">
      <c r="A11" s="18" t="s">
        <v>99</v>
      </c>
      <c r="B11" s="123" t="s">
        <v>243</v>
      </c>
      <c r="C11" s="248">
        <v>3.223</v>
      </c>
      <c r="D11" s="298"/>
      <c r="E11" s="25">
        <f>C11</f>
        <v>3.223</v>
      </c>
      <c r="S11" s="314" t="s">
        <v>341</v>
      </c>
      <c r="T11" s="315"/>
      <c r="U11" s="314"/>
      <c r="V11" s="314"/>
    </row>
    <row r="12" spans="1:22" ht="30.75" customHeight="1">
      <c r="A12" s="18" t="s">
        <v>238</v>
      </c>
      <c r="B12" s="123" t="s">
        <v>402</v>
      </c>
      <c r="C12" s="248"/>
      <c r="D12" s="298"/>
      <c r="E12" s="25">
        <f>C12</f>
        <v>0</v>
      </c>
      <c r="S12" s="314" t="s">
        <v>342</v>
      </c>
      <c r="T12" s="315"/>
      <c r="U12" s="314"/>
      <c r="V12" s="314"/>
    </row>
    <row r="13" spans="1:22" ht="30.75" customHeight="1">
      <c r="A13" s="18" t="s">
        <v>100</v>
      </c>
      <c r="B13" s="123" t="s">
        <v>242</v>
      </c>
      <c r="C13" s="248">
        <v>0.748</v>
      </c>
      <c r="D13" s="298"/>
      <c r="E13" s="25">
        <f>C13</f>
        <v>0.748</v>
      </c>
      <c r="S13" s="314" t="s">
        <v>343</v>
      </c>
      <c r="T13" s="315"/>
      <c r="U13" s="314"/>
      <c r="V13" s="314"/>
    </row>
    <row r="14" spans="1:22" ht="30.75" customHeight="1">
      <c r="A14" s="18" t="s">
        <v>101</v>
      </c>
      <c r="B14" s="123" t="s">
        <v>327</v>
      </c>
      <c r="C14" s="298"/>
      <c r="D14" s="249"/>
      <c r="E14" s="25">
        <f>D14</f>
        <v>0</v>
      </c>
      <c r="S14" s="314" t="s">
        <v>344</v>
      </c>
      <c r="T14" s="315"/>
      <c r="U14" s="314"/>
      <c r="V14" s="314"/>
    </row>
    <row r="15" spans="1:22" ht="30.75" customHeight="1">
      <c r="A15" s="18" t="s">
        <v>244</v>
      </c>
      <c r="B15" s="123" t="s">
        <v>328</v>
      </c>
      <c r="C15" s="298"/>
      <c r="D15" s="250"/>
      <c r="E15" s="25">
        <f>D15</f>
        <v>0</v>
      </c>
      <c r="S15" s="314" t="s">
        <v>345</v>
      </c>
      <c r="T15" s="315"/>
      <c r="U15" s="314"/>
      <c r="V15" s="314"/>
    </row>
    <row r="16" spans="1:22" ht="30.75" customHeight="1">
      <c r="A16" s="18" t="s">
        <v>102</v>
      </c>
      <c r="B16" s="123" t="s">
        <v>329</v>
      </c>
      <c r="C16" s="248">
        <v>1.5</v>
      </c>
      <c r="D16" s="298"/>
      <c r="E16" s="25">
        <f>C16</f>
        <v>1.5</v>
      </c>
      <c r="S16" s="314" t="s">
        <v>346</v>
      </c>
      <c r="T16" s="315"/>
      <c r="U16" s="314"/>
      <c r="V16" s="314"/>
    </row>
    <row r="17" spans="1:22" ht="30.75" customHeight="1">
      <c r="A17" s="18" t="s">
        <v>239</v>
      </c>
      <c r="B17" s="123" t="s">
        <v>330</v>
      </c>
      <c r="C17" s="248"/>
      <c r="D17" s="298"/>
      <c r="E17" s="25">
        <f>C17</f>
        <v>0</v>
      </c>
      <c r="S17" s="314" t="s">
        <v>347</v>
      </c>
      <c r="T17" s="315"/>
      <c r="U17" s="314"/>
      <c r="V17" s="314"/>
    </row>
    <row r="18" spans="1:22" ht="30.75" customHeight="1">
      <c r="A18" s="18" t="s">
        <v>103</v>
      </c>
      <c r="B18" s="123" t="s">
        <v>331</v>
      </c>
      <c r="C18" s="298"/>
      <c r="D18" s="250"/>
      <c r="E18" s="25">
        <f>D18</f>
        <v>0</v>
      </c>
      <c r="S18" s="314" t="s">
        <v>348</v>
      </c>
      <c r="T18" s="315"/>
      <c r="U18" s="314"/>
      <c r="V18" s="314"/>
    </row>
    <row r="19" spans="1:22" ht="30.75" customHeight="1">
      <c r="A19" s="10"/>
      <c r="B19" s="124" t="s">
        <v>114</v>
      </c>
      <c r="C19" s="26">
        <f>SUM(C11:C18)</f>
        <v>5.471</v>
      </c>
      <c r="D19" s="152">
        <f>SUM(D11:D18)</f>
        <v>0</v>
      </c>
      <c r="E19" s="25">
        <f>SUM(E11:E18)</f>
        <v>5.471</v>
      </c>
      <c r="S19" s="314" t="s">
        <v>349</v>
      </c>
      <c r="T19" s="315"/>
      <c r="U19" s="314"/>
      <c r="V19" s="314"/>
    </row>
    <row r="20" spans="1:22" ht="15.75">
      <c r="A20" s="10"/>
      <c r="B20" s="27"/>
      <c r="C20" s="28"/>
      <c r="D20" s="153"/>
      <c r="E20" s="29"/>
      <c r="S20" s="314" t="s">
        <v>350</v>
      </c>
      <c r="T20" s="315"/>
      <c r="U20" s="314"/>
      <c r="V20" s="314"/>
    </row>
    <row r="21" spans="1:22" ht="15.75">
      <c r="A21" s="10"/>
      <c r="B21" s="8"/>
      <c r="C21" s="8"/>
      <c r="D21" s="149"/>
      <c r="E21" s="8"/>
      <c r="S21" s="314" t="s">
        <v>351</v>
      </c>
      <c r="T21" s="315"/>
      <c r="U21" s="314"/>
      <c r="V21" s="314"/>
    </row>
    <row r="22" spans="1:22" ht="15.75">
      <c r="A22" s="10"/>
      <c r="B22" s="31" t="s">
        <v>6</v>
      </c>
      <c r="C22" s="8"/>
      <c r="D22" s="149"/>
      <c r="E22" s="8"/>
      <c r="S22" s="314" t="s">
        <v>352</v>
      </c>
      <c r="T22" s="315"/>
      <c r="U22" s="314"/>
      <c r="V22" s="314"/>
    </row>
    <row r="23" spans="1:22" ht="15.75">
      <c r="A23" s="10"/>
      <c r="B23" s="8"/>
      <c r="C23" s="8"/>
      <c r="D23" s="149"/>
      <c r="E23" s="8"/>
      <c r="S23" s="314" t="s">
        <v>353</v>
      </c>
      <c r="T23" s="315"/>
      <c r="U23" s="314"/>
      <c r="V23" s="314"/>
    </row>
    <row r="24" spans="1:22" ht="15.75">
      <c r="A24" s="10" t="s">
        <v>7</v>
      </c>
      <c r="B24" s="11" t="str">
        <f>$B$1</f>
        <v>DISTRICT SCHOOL BOARD OF OKEECHOBEE COUNTY</v>
      </c>
      <c r="C24" s="12"/>
      <c r="D24" s="245"/>
      <c r="S24" s="314" t="s">
        <v>354</v>
      </c>
      <c r="T24" s="315"/>
      <c r="U24" s="314"/>
      <c r="V24" s="314"/>
    </row>
    <row r="25" spans="1:22" ht="15.75">
      <c r="A25" s="10"/>
      <c r="B25" s="12" t="s">
        <v>8</v>
      </c>
      <c r="C25" s="12"/>
      <c r="D25" s="245"/>
      <c r="S25" s="314" t="s">
        <v>355</v>
      </c>
      <c r="T25" s="315"/>
      <c r="U25" s="314"/>
      <c r="V25" s="314"/>
    </row>
    <row r="26" spans="1:22" ht="15.75">
      <c r="A26" s="10"/>
      <c r="B26" s="12" t="str">
        <f>IF(H2="","For Fiscal Year Ending June 30,",CONCATENATE("For Fiscal Year Ending ",LOOKUP(H2,T2:T10,V2:V10)))</f>
        <v>For Fiscal Year Ending June 30, 2023</v>
      </c>
      <c r="C26" s="12"/>
      <c r="D26" s="245"/>
      <c r="S26" s="314" t="s">
        <v>356</v>
      </c>
      <c r="T26" s="315"/>
      <c r="U26" s="314"/>
      <c r="V26" s="314"/>
    </row>
    <row r="27" spans="1:22" ht="15.75">
      <c r="A27" s="10"/>
      <c r="B27" s="12"/>
      <c r="C27" s="12"/>
      <c r="D27" s="245"/>
      <c r="S27" s="314" t="s">
        <v>357</v>
      </c>
      <c r="T27" s="315"/>
      <c r="U27" s="314"/>
      <c r="V27" s="314"/>
    </row>
    <row r="28" spans="1:22" ht="15.75">
      <c r="A28" s="10"/>
      <c r="B28" s="12" t="s">
        <v>80</v>
      </c>
      <c r="C28" s="12"/>
      <c r="D28" s="245" t="s">
        <v>81</v>
      </c>
      <c r="E28" s="140"/>
      <c r="S28" s="314" t="s">
        <v>358</v>
      </c>
      <c r="T28" s="315"/>
      <c r="U28" s="314"/>
      <c r="V28" s="314"/>
    </row>
    <row r="29" spans="1:22" ht="15.75">
      <c r="A29" s="10"/>
      <c r="B29" s="33"/>
      <c r="C29" s="33" t="s">
        <v>9</v>
      </c>
      <c r="D29" s="33"/>
      <c r="E29" s="140"/>
      <c r="S29" s="314" t="s">
        <v>359</v>
      </c>
      <c r="T29" s="315"/>
      <c r="U29" s="314"/>
      <c r="V29" s="314"/>
    </row>
    <row r="30" spans="1:22" ht="15.75">
      <c r="A30" s="10"/>
      <c r="B30" s="218" t="s">
        <v>448</v>
      </c>
      <c r="C30" s="243" t="s">
        <v>10</v>
      </c>
      <c r="D30" s="244"/>
      <c r="S30" s="314" t="s">
        <v>360</v>
      </c>
      <c r="T30" s="315"/>
      <c r="U30" s="314"/>
      <c r="V30" s="314"/>
    </row>
    <row r="31" spans="1:22" ht="15.75">
      <c r="A31" s="10"/>
      <c r="B31" s="130" t="s">
        <v>11</v>
      </c>
      <c r="C31" s="37"/>
      <c r="D31" s="170"/>
      <c r="S31" s="314" t="s">
        <v>361</v>
      </c>
      <c r="T31" s="315"/>
      <c r="U31" s="314"/>
      <c r="V31" s="314"/>
    </row>
    <row r="32" spans="1:22" ht="15.75">
      <c r="A32" s="10"/>
      <c r="B32" s="125" t="s">
        <v>115</v>
      </c>
      <c r="C32" s="34">
        <v>3121</v>
      </c>
      <c r="D32" s="172"/>
      <c r="S32" s="314" t="s">
        <v>362</v>
      </c>
      <c r="T32" s="315"/>
      <c r="U32" s="314"/>
      <c r="V32" s="314"/>
    </row>
    <row r="33" spans="1:22" ht="15.75">
      <c r="A33" s="10"/>
      <c r="B33" s="125" t="s">
        <v>116</v>
      </c>
      <c r="C33" s="34">
        <v>3191</v>
      </c>
      <c r="D33" s="251">
        <v>65000</v>
      </c>
      <c r="S33" s="314" t="s">
        <v>363</v>
      </c>
      <c r="T33" s="315"/>
      <c r="U33" s="314"/>
      <c r="V33" s="314"/>
    </row>
    <row r="34" spans="1:22" ht="15.75">
      <c r="A34" s="10"/>
      <c r="B34" s="125" t="s">
        <v>117</v>
      </c>
      <c r="C34" s="34">
        <v>3199</v>
      </c>
      <c r="D34" s="172"/>
      <c r="S34" s="314" t="s">
        <v>364</v>
      </c>
      <c r="T34" s="315"/>
      <c r="U34" s="314"/>
      <c r="V34" s="314"/>
    </row>
    <row r="35" spans="1:22" ht="16.5" thickBot="1">
      <c r="A35" s="10"/>
      <c r="B35" s="125" t="s">
        <v>118</v>
      </c>
      <c r="C35" s="35">
        <v>3100</v>
      </c>
      <c r="D35" s="156">
        <f>SUM(D32:D34)</f>
        <v>65000</v>
      </c>
      <c r="S35" s="314" t="s">
        <v>365</v>
      </c>
      <c r="T35" s="315"/>
      <c r="U35" s="314"/>
      <c r="V35" s="314"/>
    </row>
    <row r="36" spans="1:22" ht="15.75">
      <c r="A36" s="10"/>
      <c r="B36" s="130" t="s">
        <v>111</v>
      </c>
      <c r="C36" s="37"/>
      <c r="D36" s="157"/>
      <c r="S36" s="314" t="s">
        <v>366</v>
      </c>
      <c r="T36" s="315"/>
      <c r="U36" s="314"/>
      <c r="V36" s="314"/>
    </row>
    <row r="37" spans="1:22" ht="15.75">
      <c r="A37" s="10"/>
      <c r="B37" s="125" t="s">
        <v>119</v>
      </c>
      <c r="C37" s="34">
        <v>3202</v>
      </c>
      <c r="D37" s="172">
        <v>275000</v>
      </c>
      <c r="E37" s="38"/>
      <c r="S37" s="314" t="s">
        <v>367</v>
      </c>
      <c r="T37" s="315"/>
      <c r="U37" s="314"/>
      <c r="V37" s="314"/>
    </row>
    <row r="38" spans="1:22" ht="15.75">
      <c r="A38" s="10"/>
      <c r="B38" s="125" t="s">
        <v>120</v>
      </c>
      <c r="C38" s="34">
        <v>3255</v>
      </c>
      <c r="D38" s="172"/>
      <c r="E38" s="38"/>
      <c r="S38" s="314" t="s">
        <v>368</v>
      </c>
      <c r="T38" s="315"/>
      <c r="U38" s="314"/>
      <c r="V38" s="314"/>
    </row>
    <row r="39" spans="1:22" ht="15.75">
      <c r="A39" s="10"/>
      <c r="B39" s="125" t="s">
        <v>121</v>
      </c>
      <c r="C39" s="34">
        <v>3280</v>
      </c>
      <c r="D39" s="172"/>
      <c r="E39" s="38"/>
      <c r="S39" s="314" t="s">
        <v>369</v>
      </c>
      <c r="T39" s="315"/>
      <c r="U39" s="314"/>
      <c r="V39" s="314"/>
    </row>
    <row r="40" spans="1:22" ht="15.75">
      <c r="A40" s="10"/>
      <c r="B40" s="125" t="s">
        <v>173</v>
      </c>
      <c r="C40" s="242">
        <v>3299</v>
      </c>
      <c r="D40" s="172"/>
      <c r="S40" s="314" t="s">
        <v>370</v>
      </c>
      <c r="T40" s="315"/>
      <c r="U40" s="314"/>
      <c r="V40" s="314"/>
    </row>
    <row r="41" spans="1:22" ht="16.5" thickBot="1">
      <c r="A41" s="10"/>
      <c r="B41" s="212" t="s">
        <v>270</v>
      </c>
      <c r="C41" s="35">
        <v>3200</v>
      </c>
      <c r="D41" s="156">
        <f>SUM(D37:D40)</f>
        <v>275000</v>
      </c>
      <c r="S41" s="314" t="s">
        <v>371</v>
      </c>
      <c r="T41" s="315"/>
      <c r="U41" s="314"/>
      <c r="V41" s="314"/>
    </row>
    <row r="42" spans="1:22" ht="15.75">
      <c r="A42" s="10"/>
      <c r="B42" s="130" t="s">
        <v>12</v>
      </c>
      <c r="C42" s="37"/>
      <c r="D42" s="105"/>
      <c r="S42" s="314" t="s">
        <v>372</v>
      </c>
      <c r="T42" s="315"/>
      <c r="U42" s="314"/>
      <c r="V42" s="314"/>
    </row>
    <row r="43" spans="1:22" ht="15.75">
      <c r="A43" s="10"/>
      <c r="B43" s="125" t="s">
        <v>123</v>
      </c>
      <c r="C43" s="34">
        <v>3310</v>
      </c>
      <c r="D43" s="172">
        <v>32006777</v>
      </c>
      <c r="S43" s="314" t="s">
        <v>373</v>
      </c>
      <c r="T43" s="315"/>
      <c r="U43" s="314"/>
      <c r="V43" s="314"/>
    </row>
    <row r="44" spans="1:22" ht="15.75">
      <c r="A44" s="10"/>
      <c r="B44" s="125" t="s">
        <v>124</v>
      </c>
      <c r="C44" s="34">
        <v>3315</v>
      </c>
      <c r="D44" s="172"/>
      <c r="S44" s="314" t="s">
        <v>374</v>
      </c>
      <c r="T44" s="315"/>
      <c r="U44" s="314"/>
      <c r="V44" s="314"/>
    </row>
    <row r="45" spans="1:22" ht="15.75">
      <c r="A45" s="10"/>
      <c r="B45" s="125" t="s">
        <v>125</v>
      </c>
      <c r="C45" s="34">
        <v>3316</v>
      </c>
      <c r="D45" s="172"/>
      <c r="S45" s="314" t="s">
        <v>375</v>
      </c>
      <c r="T45" s="315"/>
      <c r="U45" s="314"/>
      <c r="V45" s="314"/>
    </row>
    <row r="46" spans="1:22" ht="15.75">
      <c r="A46" s="10"/>
      <c r="B46" s="125" t="s">
        <v>455</v>
      </c>
      <c r="C46" s="34">
        <v>3317</v>
      </c>
      <c r="D46" s="172"/>
      <c r="S46" s="314" t="s">
        <v>376</v>
      </c>
      <c r="T46" s="315"/>
      <c r="U46" s="314"/>
      <c r="V46" s="314"/>
    </row>
    <row r="47" spans="1:22" ht="15.75">
      <c r="A47" s="10"/>
      <c r="B47" s="125" t="s">
        <v>126</v>
      </c>
      <c r="C47" s="34">
        <v>3318</v>
      </c>
      <c r="D47" s="172"/>
      <c r="S47" s="314" t="s">
        <v>377</v>
      </c>
      <c r="T47" s="315"/>
      <c r="U47" s="314"/>
      <c r="V47" s="314"/>
    </row>
    <row r="48" spans="1:22" ht="15.75">
      <c r="A48" s="10"/>
      <c r="B48" s="125" t="s">
        <v>428</v>
      </c>
      <c r="C48" s="34">
        <v>3323</v>
      </c>
      <c r="D48" s="172">
        <v>4000</v>
      </c>
      <c r="S48" s="314" t="s">
        <v>378</v>
      </c>
      <c r="T48" s="315"/>
      <c r="U48" s="314"/>
      <c r="V48" s="314"/>
    </row>
    <row r="49" spans="1:22" ht="15.75">
      <c r="A49" s="10"/>
      <c r="B49" s="125" t="s">
        <v>127</v>
      </c>
      <c r="C49" s="34">
        <v>3335</v>
      </c>
      <c r="D49" s="172"/>
      <c r="S49" s="314" t="s">
        <v>379</v>
      </c>
      <c r="T49" s="315"/>
      <c r="U49" s="314"/>
      <c r="V49" s="314"/>
    </row>
    <row r="50" spans="1:22" ht="15.75">
      <c r="A50" s="10"/>
      <c r="B50" s="125" t="s">
        <v>442</v>
      </c>
      <c r="C50" s="34">
        <v>3341</v>
      </c>
      <c r="D50" s="172">
        <v>223250</v>
      </c>
      <c r="S50" s="314" t="s">
        <v>380</v>
      </c>
      <c r="T50" s="315"/>
      <c r="U50" s="314"/>
      <c r="V50" s="314"/>
    </row>
    <row r="51" spans="1:22" ht="15.75">
      <c r="A51" s="10"/>
      <c r="B51" s="125" t="s">
        <v>128</v>
      </c>
      <c r="C51" s="34">
        <v>3342</v>
      </c>
      <c r="D51" s="172"/>
      <c r="S51" s="314" t="s">
        <v>381</v>
      </c>
      <c r="T51" s="315"/>
      <c r="U51" s="314"/>
      <c r="V51" s="314"/>
    </row>
    <row r="52" spans="1:22" ht="15.75">
      <c r="A52" s="10"/>
      <c r="B52" s="125" t="s">
        <v>129</v>
      </c>
      <c r="C52" s="34">
        <v>3343</v>
      </c>
      <c r="D52" s="172">
        <v>33000</v>
      </c>
      <c r="S52" s="314" t="s">
        <v>382</v>
      </c>
      <c r="T52" s="315"/>
      <c r="U52" s="314"/>
      <c r="V52" s="314"/>
    </row>
    <row r="53" spans="1:22" ht="15.75">
      <c r="A53" s="10"/>
      <c r="B53" s="125" t="s">
        <v>237</v>
      </c>
      <c r="C53" s="34">
        <v>3344</v>
      </c>
      <c r="D53" s="172"/>
      <c r="S53" s="314" t="s">
        <v>383</v>
      </c>
      <c r="T53" s="315"/>
      <c r="U53" s="314"/>
      <c r="V53" s="314"/>
    </row>
    <row r="54" spans="1:22" ht="15.75">
      <c r="A54" s="10"/>
      <c r="B54" s="125" t="s">
        <v>130</v>
      </c>
      <c r="C54" s="34">
        <v>3355</v>
      </c>
      <c r="D54" s="172">
        <v>6009800</v>
      </c>
      <c r="E54" s="48"/>
      <c r="S54" s="314" t="s">
        <v>384</v>
      </c>
      <c r="T54" s="315"/>
      <c r="U54" s="314"/>
      <c r="V54" s="314"/>
    </row>
    <row r="55" spans="1:22" ht="15.75">
      <c r="A55" s="10"/>
      <c r="B55" s="125" t="s">
        <v>312</v>
      </c>
      <c r="C55" s="34">
        <v>3361</v>
      </c>
      <c r="D55" s="172"/>
      <c r="E55" s="48"/>
      <c r="S55" s="314" t="s">
        <v>385</v>
      </c>
      <c r="T55" s="315"/>
      <c r="U55" s="314"/>
      <c r="V55" s="314"/>
    </row>
    <row r="56" spans="1:22" ht="15.75">
      <c r="A56" s="10"/>
      <c r="B56" s="125" t="s">
        <v>429</v>
      </c>
      <c r="C56" s="34">
        <v>3371</v>
      </c>
      <c r="D56" s="172">
        <v>225000</v>
      </c>
      <c r="E56" s="48"/>
      <c r="S56" s="314" t="s">
        <v>444</v>
      </c>
      <c r="T56" s="315"/>
      <c r="U56" s="314"/>
      <c r="V56" s="314"/>
    </row>
    <row r="57" spans="1:22" ht="15.75">
      <c r="A57" s="10"/>
      <c r="B57" s="125" t="s">
        <v>131</v>
      </c>
      <c r="C57" s="34">
        <v>3372</v>
      </c>
      <c r="D57" s="172"/>
      <c r="E57" s="48"/>
      <c r="S57" s="314" t="s">
        <v>386</v>
      </c>
      <c r="T57" s="315"/>
      <c r="U57" s="314"/>
      <c r="V57" s="314"/>
    </row>
    <row r="58" spans="1:22" ht="15.75">
      <c r="A58" s="10"/>
      <c r="B58" s="125" t="s">
        <v>132</v>
      </c>
      <c r="C58" s="34">
        <v>3373</v>
      </c>
      <c r="D58" s="172"/>
      <c r="E58" s="48"/>
      <c r="S58" s="314" t="s">
        <v>387</v>
      </c>
      <c r="T58" s="315"/>
      <c r="U58" s="314"/>
      <c r="V58" s="314"/>
    </row>
    <row r="59" spans="1:22" ht="15.75">
      <c r="A59" s="10"/>
      <c r="B59" s="125" t="s">
        <v>313</v>
      </c>
      <c r="C59" s="34">
        <v>3378</v>
      </c>
      <c r="D59" s="172"/>
      <c r="E59" s="49"/>
      <c r="S59" s="314" t="s">
        <v>388</v>
      </c>
      <c r="T59" s="315"/>
      <c r="U59" s="314"/>
      <c r="V59" s="314"/>
    </row>
    <row r="60" spans="1:22" ht="15.75">
      <c r="A60" s="10"/>
      <c r="B60" s="125" t="s">
        <v>423</v>
      </c>
      <c r="C60" s="34">
        <v>3380</v>
      </c>
      <c r="D60" s="172"/>
      <c r="E60" s="49"/>
      <c r="S60" s="314" t="s">
        <v>389</v>
      </c>
      <c r="T60" s="315"/>
      <c r="U60" s="314"/>
      <c r="V60" s="314"/>
    </row>
    <row r="61" spans="1:22" ht="15.75">
      <c r="A61" s="10"/>
      <c r="B61" s="125" t="s">
        <v>419</v>
      </c>
      <c r="C61" s="34">
        <v>3399</v>
      </c>
      <c r="D61" s="173">
        <v>5000</v>
      </c>
      <c r="E61" s="49"/>
      <c r="S61" s="314"/>
      <c r="T61" s="315"/>
      <c r="U61" s="314"/>
      <c r="V61" s="314"/>
    </row>
    <row r="62" spans="1:22" ht="16.5" thickBot="1">
      <c r="A62" s="10"/>
      <c r="B62" s="125" t="s">
        <v>133</v>
      </c>
      <c r="C62" s="35">
        <v>3300</v>
      </c>
      <c r="D62" s="163">
        <f>SUM(D43:D61)</f>
        <v>38506827</v>
      </c>
      <c r="E62" s="48"/>
      <c r="S62" s="314" t="s">
        <v>390</v>
      </c>
      <c r="T62" s="315"/>
      <c r="U62" s="314"/>
      <c r="V62" s="314"/>
    </row>
    <row r="63" spans="1:22" ht="15.75">
      <c r="A63" s="10"/>
      <c r="B63" s="130" t="s">
        <v>13</v>
      </c>
      <c r="C63" s="59"/>
      <c r="D63" s="224"/>
      <c r="E63" s="48"/>
      <c r="S63" s="314" t="s">
        <v>391</v>
      </c>
      <c r="T63" s="315"/>
      <c r="U63" s="314"/>
      <c r="V63" s="314"/>
    </row>
    <row r="64" spans="1:22" ht="15.75">
      <c r="A64" s="10"/>
      <c r="B64" s="125" t="s">
        <v>413</v>
      </c>
      <c r="C64" s="32">
        <v>3411</v>
      </c>
      <c r="D64" s="252">
        <f>12479652+2896301</f>
        <v>15375953</v>
      </c>
      <c r="E64" s="141"/>
      <c r="S64" s="314" t="s">
        <v>392</v>
      </c>
      <c r="T64" s="315"/>
      <c r="U64" s="314"/>
      <c r="V64" s="314"/>
    </row>
    <row r="65" spans="1:22" ht="15.75">
      <c r="A65" s="10"/>
      <c r="B65" s="125" t="s">
        <v>72</v>
      </c>
      <c r="C65" s="34">
        <v>3421</v>
      </c>
      <c r="D65" s="172"/>
      <c r="E65" s="49"/>
      <c r="S65" s="314" t="s">
        <v>393</v>
      </c>
      <c r="T65" s="315"/>
      <c r="U65" s="314"/>
      <c r="V65" s="314"/>
    </row>
    <row r="66" spans="1:22" ht="15.75">
      <c r="A66" s="10"/>
      <c r="B66" s="125" t="s">
        <v>134</v>
      </c>
      <c r="C66" s="34">
        <v>3422</v>
      </c>
      <c r="D66" s="172"/>
      <c r="E66" s="49"/>
      <c r="S66" s="314" t="s">
        <v>394</v>
      </c>
      <c r="T66" s="315"/>
      <c r="U66" s="314"/>
      <c r="V66" s="314"/>
    </row>
    <row r="67" spans="1:22" ht="15.75">
      <c r="A67" s="10"/>
      <c r="B67" s="125" t="s">
        <v>135</v>
      </c>
      <c r="C67" s="34">
        <v>3423</v>
      </c>
      <c r="D67" s="172">
        <v>40000</v>
      </c>
      <c r="E67" s="49"/>
      <c r="S67" s="314" t="s">
        <v>395</v>
      </c>
      <c r="T67" s="315"/>
      <c r="U67" s="314"/>
      <c r="V67" s="314"/>
    </row>
    <row r="68" spans="1:22" ht="15.75">
      <c r="A68" s="10"/>
      <c r="B68" s="125" t="s">
        <v>271</v>
      </c>
      <c r="C68" s="34">
        <v>3424</v>
      </c>
      <c r="D68" s="172"/>
      <c r="E68" s="49"/>
      <c r="S68" s="314" t="s">
        <v>396</v>
      </c>
      <c r="T68" s="315"/>
      <c r="U68" s="314"/>
      <c r="V68" s="314"/>
    </row>
    <row r="69" spans="1:22" ht="15.75">
      <c r="A69" s="10"/>
      <c r="B69" s="125" t="s">
        <v>456</v>
      </c>
      <c r="C69" s="34">
        <v>3425</v>
      </c>
      <c r="D69" s="172">
        <v>25000</v>
      </c>
      <c r="E69" s="49"/>
      <c r="S69" s="314"/>
      <c r="T69" s="315"/>
      <c r="U69" s="314"/>
      <c r="V69" s="314"/>
    </row>
    <row r="70" spans="1:19" ht="15.75">
      <c r="A70" s="10"/>
      <c r="B70" s="125" t="s">
        <v>272</v>
      </c>
      <c r="C70" s="34">
        <v>3430</v>
      </c>
      <c r="D70" s="172">
        <v>150000</v>
      </c>
      <c r="E70" s="49"/>
      <c r="S70" s="314" t="s">
        <v>397</v>
      </c>
    </row>
    <row r="71" spans="1:4" ht="15.75">
      <c r="A71" s="10"/>
      <c r="B71" s="125" t="s">
        <v>414</v>
      </c>
      <c r="C71" s="34">
        <v>3440</v>
      </c>
      <c r="D71" s="172"/>
    </row>
    <row r="72" spans="1:4" ht="15.75">
      <c r="A72" s="10"/>
      <c r="B72" s="125" t="s">
        <v>457</v>
      </c>
      <c r="C72" s="34">
        <v>3445</v>
      </c>
      <c r="D72" s="172"/>
    </row>
    <row r="73" spans="1:4" ht="15.75">
      <c r="A73" s="10"/>
      <c r="B73" s="125" t="s">
        <v>136</v>
      </c>
      <c r="C73" s="34">
        <v>3461</v>
      </c>
      <c r="D73" s="172"/>
    </row>
    <row r="74" spans="1:4" ht="15.75">
      <c r="A74" s="10"/>
      <c r="B74" s="125" t="s">
        <v>412</v>
      </c>
      <c r="C74" s="34">
        <v>3462</v>
      </c>
      <c r="D74" s="172"/>
    </row>
    <row r="75" spans="1:4" ht="15.75">
      <c r="A75" s="10"/>
      <c r="B75" s="125" t="s">
        <v>137</v>
      </c>
      <c r="C75" s="34">
        <v>3463</v>
      </c>
      <c r="D75" s="172"/>
    </row>
    <row r="76" spans="1:4" ht="15.75">
      <c r="A76" s="10"/>
      <c r="B76" s="125" t="s">
        <v>138</v>
      </c>
      <c r="C76" s="34">
        <v>3464</v>
      </c>
      <c r="D76" s="172"/>
    </row>
    <row r="77" spans="1:4" ht="15.75">
      <c r="A77" s="10"/>
      <c r="B77" s="125" t="s">
        <v>139</v>
      </c>
      <c r="C77" s="34">
        <v>3465</v>
      </c>
      <c r="D77" s="172"/>
    </row>
    <row r="78" spans="1:4" ht="15.75">
      <c r="A78" s="10"/>
      <c r="B78" s="125" t="s">
        <v>140</v>
      </c>
      <c r="C78" s="34">
        <v>3466</v>
      </c>
      <c r="D78" s="172"/>
    </row>
    <row r="79" spans="1:4" ht="18.75">
      <c r="A79" s="10"/>
      <c r="B79" s="320" t="s">
        <v>427</v>
      </c>
      <c r="C79" s="34">
        <v>3467</v>
      </c>
      <c r="D79" s="172"/>
    </row>
    <row r="80" spans="1:4" ht="15.75">
      <c r="A80" s="10"/>
      <c r="B80" s="125" t="s">
        <v>141</v>
      </c>
      <c r="C80" s="34">
        <v>3468</v>
      </c>
      <c r="D80" s="172"/>
    </row>
    <row r="81" spans="1:4" ht="15.75">
      <c r="A81" s="10"/>
      <c r="B81" s="125" t="s">
        <v>142</v>
      </c>
      <c r="C81" s="34">
        <v>3469</v>
      </c>
      <c r="D81" s="172"/>
    </row>
    <row r="82" spans="1:4" ht="15.75">
      <c r="A82" s="10"/>
      <c r="B82" s="125" t="s">
        <v>143</v>
      </c>
      <c r="C82" s="34">
        <v>3471</v>
      </c>
      <c r="D82" s="172">
        <v>125000</v>
      </c>
    </row>
    <row r="83" spans="1:4" ht="15.75">
      <c r="A83" s="10"/>
      <c r="B83" s="125" t="s">
        <v>144</v>
      </c>
      <c r="C83" s="34">
        <v>3472</v>
      </c>
      <c r="D83" s="172"/>
    </row>
    <row r="84" spans="1:4" ht="15.75">
      <c r="A84" s="10"/>
      <c r="B84" s="125" t="s">
        <v>273</v>
      </c>
      <c r="C84" s="34">
        <v>3473</v>
      </c>
      <c r="D84" s="172">
        <v>175000</v>
      </c>
    </row>
    <row r="85" spans="1:5" ht="15.75">
      <c r="A85" s="10"/>
      <c r="B85" s="125" t="s">
        <v>316</v>
      </c>
      <c r="C85" s="34">
        <v>3479</v>
      </c>
      <c r="D85" s="172"/>
      <c r="E85" s="142"/>
    </row>
    <row r="86" spans="1:4" ht="15.75">
      <c r="A86" s="10"/>
      <c r="B86" s="125" t="s">
        <v>73</v>
      </c>
      <c r="C86" s="34">
        <v>3490</v>
      </c>
      <c r="D86" s="172">
        <f>278615+75000+275000+7000+500</f>
        <v>636115</v>
      </c>
    </row>
    <row r="87" spans="1:4" ht="16.5" thickBot="1">
      <c r="A87" s="10"/>
      <c r="B87" s="125" t="s">
        <v>145</v>
      </c>
      <c r="C87" s="35">
        <v>3400</v>
      </c>
      <c r="D87" s="156">
        <f>SUM(D64:D86)</f>
        <v>16527068</v>
      </c>
    </row>
    <row r="88" spans="1:4" ht="16.5" thickBot="1">
      <c r="A88" s="10"/>
      <c r="B88" s="232" t="s">
        <v>14</v>
      </c>
      <c r="C88" s="40"/>
      <c r="D88" s="156">
        <f>SUM(D35+D41+D62+D87)</f>
        <v>55373895</v>
      </c>
    </row>
    <row r="89" spans="1:4" ht="15.75">
      <c r="A89" s="10"/>
      <c r="B89" s="228" t="s">
        <v>15</v>
      </c>
      <c r="C89" s="37"/>
      <c r="D89" s="157"/>
    </row>
    <row r="90" spans="1:4" ht="15.75">
      <c r="A90" s="10"/>
      <c r="B90" s="27" t="s">
        <v>110</v>
      </c>
      <c r="C90" s="40">
        <v>3720</v>
      </c>
      <c r="D90" s="172"/>
    </row>
    <row r="91" spans="1:4" ht="15.75">
      <c r="A91" s="10"/>
      <c r="B91" s="27" t="s">
        <v>112</v>
      </c>
      <c r="C91" s="40">
        <v>3730</v>
      </c>
      <c r="D91" s="172"/>
    </row>
    <row r="92" spans="1:4" ht="15.75">
      <c r="A92" s="10"/>
      <c r="B92" s="27" t="s">
        <v>65</v>
      </c>
      <c r="C92" s="41">
        <v>3740</v>
      </c>
      <c r="D92" s="251"/>
    </row>
    <row r="93" spans="1:4" ht="15.75">
      <c r="A93" s="10"/>
      <c r="B93" s="129" t="s">
        <v>16</v>
      </c>
      <c r="C93" s="42"/>
      <c r="D93" s="253"/>
    </row>
    <row r="94" spans="1:4" ht="15.75">
      <c r="A94" s="10"/>
      <c r="B94" s="125" t="s">
        <v>146</v>
      </c>
      <c r="C94" s="34">
        <v>3620</v>
      </c>
      <c r="D94" s="172"/>
    </row>
    <row r="95" spans="1:4" ht="15.75">
      <c r="A95" s="10"/>
      <c r="B95" s="125" t="s">
        <v>147</v>
      </c>
      <c r="C95" s="34">
        <v>3630</v>
      </c>
      <c r="D95" s="172">
        <v>700000</v>
      </c>
    </row>
    <row r="96" spans="1:4" ht="15.75">
      <c r="A96" s="10"/>
      <c r="B96" s="125" t="s">
        <v>148</v>
      </c>
      <c r="C96" s="34">
        <v>3640</v>
      </c>
      <c r="D96" s="172"/>
    </row>
    <row r="97" spans="1:4" ht="15.75">
      <c r="A97" s="10"/>
      <c r="B97" s="125" t="s">
        <v>267</v>
      </c>
      <c r="C97" s="34">
        <v>3660</v>
      </c>
      <c r="D97" s="172"/>
    </row>
    <row r="98" spans="1:4" ht="15.75">
      <c r="A98" s="10"/>
      <c r="B98" s="125" t="s">
        <v>149</v>
      </c>
      <c r="C98" s="34">
        <v>3670</v>
      </c>
      <c r="D98" s="172"/>
    </row>
    <row r="99" spans="1:4" ht="15.75">
      <c r="A99" s="10"/>
      <c r="B99" s="125" t="s">
        <v>150</v>
      </c>
      <c r="C99" s="34">
        <v>3690</v>
      </c>
      <c r="D99" s="172"/>
    </row>
    <row r="100" spans="1:4" ht="16.5" thickBot="1">
      <c r="A100" s="10"/>
      <c r="B100" s="125" t="s">
        <v>151</v>
      </c>
      <c r="C100" s="35">
        <v>3600</v>
      </c>
      <c r="D100" s="156">
        <f>SUM(D94:D99)</f>
        <v>700000</v>
      </c>
    </row>
    <row r="101" spans="1:4" ht="16.5" thickBot="1">
      <c r="A101" s="10"/>
      <c r="B101" s="232" t="s">
        <v>17</v>
      </c>
      <c r="C101" s="43"/>
      <c r="D101" s="190">
        <f>SUM(D90:D92)+D100</f>
        <v>700000</v>
      </c>
    </row>
    <row r="102" spans="1:5" ht="16.5" thickBot="1">
      <c r="A102" s="10"/>
      <c r="B102" s="27" t="str">
        <f>IF(H2="","Fund Balance",CONCATENATE("Fund Balance, ",LOOKUP(H2,T2:T10,U2:U10)))</f>
        <v>Fund Balance, July 1, 2022</v>
      </c>
      <c r="C102" s="34">
        <v>2800</v>
      </c>
      <c r="D102" s="254">
        <f>13700553+1157294+3500</f>
        <v>14861347</v>
      </c>
      <c r="E102" s="140"/>
    </row>
    <row r="103" spans="1:4" ht="15.75">
      <c r="A103" s="10"/>
      <c r="B103" s="228" t="s">
        <v>18</v>
      </c>
      <c r="C103" s="44"/>
      <c r="D103" s="157"/>
    </row>
    <row r="104" spans="1:4" ht="16.5" thickBot="1">
      <c r="A104" s="10"/>
      <c r="B104" s="232" t="s">
        <v>317</v>
      </c>
      <c r="C104" s="45"/>
      <c r="D104" s="106">
        <f>SUM(D88+D101+D102)</f>
        <v>70935242</v>
      </c>
    </row>
    <row r="105" spans="1:4" ht="16.5" thickTop="1">
      <c r="A105" s="10"/>
      <c r="B105" s="231"/>
      <c r="C105" s="116"/>
      <c r="D105" s="107"/>
    </row>
    <row r="106" spans="1:4" ht="15.75">
      <c r="A106" s="10"/>
      <c r="B106" s="47" t="s">
        <v>82</v>
      </c>
      <c r="D106" s="158"/>
    </row>
    <row r="107" spans="1:4" ht="15.75">
      <c r="A107" s="10"/>
      <c r="B107" s="299"/>
      <c r="C107" s="30"/>
      <c r="D107" s="107"/>
    </row>
    <row r="108" spans="1:4" ht="15.75">
      <c r="A108" s="10" t="s">
        <v>19</v>
      </c>
      <c r="B108" s="11" t="str">
        <f>$B$1</f>
        <v>DISTRICT SCHOOL BOARD OF OKEECHOBEE COUNTY</v>
      </c>
      <c r="D108" s="159"/>
    </row>
    <row r="109" spans="1:5" ht="15.75">
      <c r="A109" s="10"/>
      <c r="B109" s="12" t="s">
        <v>8</v>
      </c>
      <c r="D109" s="159"/>
      <c r="E109" s="49"/>
    </row>
    <row r="110" spans="1:5" ht="15.75">
      <c r="A110" s="10"/>
      <c r="B110" s="12" t="str">
        <f>$B$26</f>
        <v>For Fiscal Year Ending June 30, 2023</v>
      </c>
      <c r="D110" s="159"/>
      <c r="E110" s="49"/>
    </row>
    <row r="111" spans="1:5" ht="15.75">
      <c r="A111" s="10"/>
      <c r="B111" s="12"/>
      <c r="D111" s="159"/>
      <c r="E111" s="49"/>
    </row>
    <row r="112" spans="1:18" ht="15.75">
      <c r="A112" s="10"/>
      <c r="B112" s="11" t="s">
        <v>83</v>
      </c>
      <c r="C112" s="69"/>
      <c r="D112" s="160"/>
      <c r="E112" s="50"/>
      <c r="F112" s="49"/>
      <c r="G112" s="50"/>
      <c r="H112" s="50"/>
      <c r="I112" s="50"/>
      <c r="J112" s="50"/>
      <c r="K112" s="214" t="s">
        <v>84</v>
      </c>
      <c r="L112" s="49"/>
      <c r="M112" s="49"/>
      <c r="N112" s="49"/>
      <c r="O112" s="49"/>
      <c r="P112" s="49"/>
      <c r="Q112" s="49"/>
      <c r="R112" s="49"/>
    </row>
    <row r="113" spans="1:18" ht="15.75">
      <c r="A113" s="10"/>
      <c r="B113" s="110"/>
      <c r="C113" s="93" t="s">
        <v>9</v>
      </c>
      <c r="D113" s="93"/>
      <c r="E113" s="93" t="s">
        <v>21</v>
      </c>
      <c r="F113" s="93" t="s">
        <v>22</v>
      </c>
      <c r="G113" s="93" t="s">
        <v>23</v>
      </c>
      <c r="H113" s="93" t="s">
        <v>24</v>
      </c>
      <c r="I113" s="93" t="s">
        <v>430</v>
      </c>
      <c r="J113" s="93" t="s">
        <v>25</v>
      </c>
      <c r="K113" s="93" t="s">
        <v>38</v>
      </c>
      <c r="L113" s="49"/>
      <c r="M113" s="49"/>
      <c r="N113" s="49"/>
      <c r="O113" s="49"/>
      <c r="P113" s="49"/>
      <c r="Q113" s="49"/>
      <c r="R113" s="49"/>
    </row>
    <row r="114" spans="1:18" ht="15.75">
      <c r="A114" s="10"/>
      <c r="B114" s="218" t="s">
        <v>449</v>
      </c>
      <c r="C114" s="2" t="s">
        <v>10</v>
      </c>
      <c r="D114" s="2" t="s">
        <v>20</v>
      </c>
      <c r="E114" s="2">
        <v>100</v>
      </c>
      <c r="F114" s="2">
        <v>200</v>
      </c>
      <c r="G114" s="2">
        <v>300</v>
      </c>
      <c r="H114" s="2">
        <v>400</v>
      </c>
      <c r="I114" s="2">
        <v>500</v>
      </c>
      <c r="J114" s="2">
        <v>600</v>
      </c>
      <c r="K114" s="2">
        <v>700</v>
      </c>
      <c r="L114" s="49"/>
      <c r="M114" s="49"/>
      <c r="N114" s="49"/>
      <c r="O114" s="49"/>
      <c r="P114" s="49"/>
      <c r="Q114" s="49"/>
      <c r="R114" s="49"/>
    </row>
    <row r="115" spans="1:11" ht="15.75">
      <c r="A115" s="10"/>
      <c r="B115" s="137" t="s">
        <v>152</v>
      </c>
      <c r="C115" s="23">
        <v>5000</v>
      </c>
      <c r="D115" s="161">
        <f>SUM(E115:K115)</f>
        <v>38628445.25</v>
      </c>
      <c r="E115" s="255">
        <v>22175697.2</v>
      </c>
      <c r="F115" s="255">
        <v>8871529.32</v>
      </c>
      <c r="G115" s="255">
        <v>5581978.88</v>
      </c>
      <c r="H115" s="255">
        <v>1100</v>
      </c>
      <c r="I115" s="255">
        <v>1442575.68</v>
      </c>
      <c r="J115" s="255">
        <v>382838.17</v>
      </c>
      <c r="K115" s="255">
        <v>172726</v>
      </c>
    </row>
    <row r="116" spans="1:11" ht="15.75">
      <c r="A116" s="10"/>
      <c r="B116" s="1" t="s">
        <v>417</v>
      </c>
      <c r="C116" s="53">
        <v>6100</v>
      </c>
      <c r="D116" s="162">
        <f aca="true" t="shared" si="3" ref="D116:D134">SUM(E116:K116)</f>
        <v>2928176.6999999997</v>
      </c>
      <c r="E116" s="256">
        <v>1909788.03</v>
      </c>
      <c r="F116" s="256">
        <v>745650.31</v>
      </c>
      <c r="G116" s="256">
        <v>99710.67</v>
      </c>
      <c r="H116" s="256"/>
      <c r="I116" s="256">
        <v>151177.69</v>
      </c>
      <c r="J116" s="256">
        <v>3200</v>
      </c>
      <c r="K116" s="256">
        <v>18650</v>
      </c>
    </row>
    <row r="117" spans="1:11" ht="15.75">
      <c r="A117" s="10"/>
      <c r="B117" s="1" t="s">
        <v>153</v>
      </c>
      <c r="C117" s="2">
        <v>6200</v>
      </c>
      <c r="D117" s="162">
        <f t="shared" si="3"/>
        <v>531070.78</v>
      </c>
      <c r="E117" s="256">
        <v>326616</v>
      </c>
      <c r="F117" s="256">
        <v>126496</v>
      </c>
      <c r="G117" s="256">
        <v>4510</v>
      </c>
      <c r="H117" s="256"/>
      <c r="I117" s="256">
        <v>3250</v>
      </c>
      <c r="J117" s="256">
        <v>69645.78</v>
      </c>
      <c r="K117" s="256">
        <v>553</v>
      </c>
    </row>
    <row r="118" spans="1:11" ht="15.75">
      <c r="A118" s="10"/>
      <c r="B118" s="1" t="s">
        <v>154</v>
      </c>
      <c r="C118" s="2">
        <v>6300</v>
      </c>
      <c r="D118" s="162">
        <f t="shared" si="3"/>
        <v>780918</v>
      </c>
      <c r="E118" s="256">
        <v>513886</v>
      </c>
      <c r="F118" s="256">
        <v>192432</v>
      </c>
      <c r="G118" s="256">
        <v>67500</v>
      </c>
      <c r="H118" s="256"/>
      <c r="I118" s="256">
        <v>3510</v>
      </c>
      <c r="J118" s="256">
        <v>890</v>
      </c>
      <c r="K118" s="256">
        <v>2700</v>
      </c>
    </row>
    <row r="119" spans="1:11" ht="15.75">
      <c r="A119" s="10"/>
      <c r="B119" s="1" t="s">
        <v>155</v>
      </c>
      <c r="C119" s="2">
        <v>6400</v>
      </c>
      <c r="D119" s="162">
        <f t="shared" si="3"/>
        <v>219879.65</v>
      </c>
      <c r="E119" s="256">
        <v>135462</v>
      </c>
      <c r="F119" s="256">
        <v>54029</v>
      </c>
      <c r="G119" s="256">
        <v>24650</v>
      </c>
      <c r="H119" s="256"/>
      <c r="I119" s="256">
        <v>2938.65</v>
      </c>
      <c r="J119" s="256"/>
      <c r="K119" s="256">
        <v>2800</v>
      </c>
    </row>
    <row r="120" spans="1:11" ht="15.75">
      <c r="A120" s="10"/>
      <c r="B120" s="1" t="s">
        <v>421</v>
      </c>
      <c r="C120" s="2">
        <v>6500</v>
      </c>
      <c r="D120" s="162">
        <f t="shared" si="3"/>
        <v>833785</v>
      </c>
      <c r="E120" s="256">
        <v>291065</v>
      </c>
      <c r="F120" s="256">
        <v>107720</v>
      </c>
      <c r="G120" s="256">
        <v>410000</v>
      </c>
      <c r="H120" s="256"/>
      <c r="I120" s="256">
        <v>5000</v>
      </c>
      <c r="J120" s="256">
        <v>20000</v>
      </c>
      <c r="K120" s="256"/>
    </row>
    <row r="121" spans="1:11" ht="15.75">
      <c r="A121" s="10"/>
      <c r="B121" s="1" t="s">
        <v>261</v>
      </c>
      <c r="C121" s="2">
        <v>7100</v>
      </c>
      <c r="D121" s="162">
        <f t="shared" si="3"/>
        <v>630499</v>
      </c>
      <c r="E121" s="256">
        <v>155410</v>
      </c>
      <c r="F121" s="256">
        <v>141939</v>
      </c>
      <c r="G121" s="256">
        <v>172950</v>
      </c>
      <c r="H121" s="256"/>
      <c r="I121" s="256">
        <v>200</v>
      </c>
      <c r="J121" s="256"/>
      <c r="K121" s="256">
        <v>160000</v>
      </c>
    </row>
    <row r="122" spans="1:11" ht="15.75">
      <c r="A122" s="10"/>
      <c r="B122" s="1" t="s">
        <v>156</v>
      </c>
      <c r="C122" s="2">
        <v>7200</v>
      </c>
      <c r="D122" s="162">
        <f t="shared" si="3"/>
        <v>566844</v>
      </c>
      <c r="E122" s="256">
        <v>346619</v>
      </c>
      <c r="F122" s="256">
        <v>140025</v>
      </c>
      <c r="G122" s="256">
        <v>45500</v>
      </c>
      <c r="H122" s="256"/>
      <c r="I122" s="256">
        <v>17600</v>
      </c>
      <c r="J122" s="256">
        <v>6100</v>
      </c>
      <c r="K122" s="256">
        <v>11000</v>
      </c>
    </row>
    <row r="123" spans="1:11" ht="15.75">
      <c r="A123" s="10"/>
      <c r="B123" s="1" t="s">
        <v>157</v>
      </c>
      <c r="C123" s="2">
        <v>7300</v>
      </c>
      <c r="D123" s="162">
        <f t="shared" si="3"/>
        <v>3680891</v>
      </c>
      <c r="E123" s="256">
        <v>2577987</v>
      </c>
      <c r="F123" s="256">
        <v>1069024</v>
      </c>
      <c r="G123" s="256">
        <v>15570</v>
      </c>
      <c r="H123" s="256"/>
      <c r="I123" s="256">
        <v>13370</v>
      </c>
      <c r="J123" s="256">
        <v>3310</v>
      </c>
      <c r="K123" s="256">
        <v>1630</v>
      </c>
    </row>
    <row r="124" spans="1:11" ht="15.75">
      <c r="A124" s="10"/>
      <c r="B124" s="1" t="s">
        <v>158</v>
      </c>
      <c r="C124" s="2">
        <v>7400</v>
      </c>
      <c r="D124" s="162">
        <f t="shared" si="3"/>
        <v>0</v>
      </c>
      <c r="E124" s="256"/>
      <c r="F124" s="256"/>
      <c r="G124" s="256"/>
      <c r="H124" s="256"/>
      <c r="I124" s="256"/>
      <c r="J124" s="256"/>
      <c r="K124" s="256"/>
    </row>
    <row r="125" spans="1:23" s="49" customFormat="1" ht="15.75">
      <c r="A125" s="10"/>
      <c r="B125" s="1" t="s">
        <v>159</v>
      </c>
      <c r="C125" s="2">
        <v>7500</v>
      </c>
      <c r="D125" s="162">
        <f t="shared" si="3"/>
        <v>587167</v>
      </c>
      <c r="E125" s="256">
        <v>388301</v>
      </c>
      <c r="F125" s="256">
        <v>158866</v>
      </c>
      <c r="G125" s="256">
        <v>31500</v>
      </c>
      <c r="H125" s="256"/>
      <c r="I125" s="256">
        <v>4500</v>
      </c>
      <c r="J125" s="256">
        <v>1000</v>
      </c>
      <c r="K125" s="256">
        <v>3000</v>
      </c>
      <c r="L125" s="9"/>
      <c r="M125" s="9"/>
      <c r="N125" s="9"/>
      <c r="O125" s="9"/>
      <c r="P125" s="9"/>
      <c r="Q125" s="9"/>
      <c r="R125" s="9"/>
      <c r="S125" s="308"/>
      <c r="T125" s="309"/>
      <c r="U125" s="308"/>
      <c r="V125" s="308"/>
      <c r="W125" s="308"/>
    </row>
    <row r="126" spans="1:23" s="49" customFormat="1" ht="15.75">
      <c r="A126" s="10"/>
      <c r="B126" s="1" t="s">
        <v>176</v>
      </c>
      <c r="C126" s="2">
        <v>7600</v>
      </c>
      <c r="D126" s="162">
        <f t="shared" si="3"/>
        <v>0</v>
      </c>
      <c r="E126" s="256"/>
      <c r="F126" s="256"/>
      <c r="G126" s="256"/>
      <c r="H126" s="256"/>
      <c r="I126" s="256"/>
      <c r="J126" s="256"/>
      <c r="K126" s="256"/>
      <c r="L126" s="9"/>
      <c r="M126" s="9"/>
      <c r="N126" s="9"/>
      <c r="O126" s="9"/>
      <c r="P126" s="9"/>
      <c r="Q126" s="9"/>
      <c r="R126" s="9"/>
      <c r="S126" s="308"/>
      <c r="T126" s="309"/>
      <c r="U126" s="308"/>
      <c r="V126" s="308"/>
      <c r="W126" s="308"/>
    </row>
    <row r="127" spans="1:23" s="49" customFormat="1" ht="15.75">
      <c r="A127" s="10"/>
      <c r="B127" s="1" t="s">
        <v>160</v>
      </c>
      <c r="C127" s="2">
        <v>7700</v>
      </c>
      <c r="D127" s="162">
        <f t="shared" si="3"/>
        <v>846141</v>
      </c>
      <c r="E127" s="256">
        <v>311116</v>
      </c>
      <c r="F127" s="256">
        <v>129355</v>
      </c>
      <c r="G127" s="256">
        <v>369085</v>
      </c>
      <c r="H127" s="256"/>
      <c r="I127" s="256">
        <v>17685</v>
      </c>
      <c r="J127" s="256">
        <v>550</v>
      </c>
      <c r="K127" s="256">
        <v>18350</v>
      </c>
      <c r="L127" s="9"/>
      <c r="M127" s="9"/>
      <c r="N127" s="9"/>
      <c r="O127" s="9"/>
      <c r="P127" s="9"/>
      <c r="Q127" s="9"/>
      <c r="R127" s="9"/>
      <c r="S127" s="308"/>
      <c r="T127" s="309"/>
      <c r="U127" s="308"/>
      <c r="V127" s="308"/>
      <c r="W127" s="308"/>
    </row>
    <row r="128" spans="1:11" ht="15.75">
      <c r="A128" s="10"/>
      <c r="B128" s="1" t="s">
        <v>274</v>
      </c>
      <c r="C128" s="2">
        <v>7800</v>
      </c>
      <c r="D128" s="162">
        <f t="shared" si="3"/>
        <v>3481558</v>
      </c>
      <c r="E128" s="256">
        <v>1542780</v>
      </c>
      <c r="F128" s="256">
        <v>677478</v>
      </c>
      <c r="G128" s="256">
        <v>139300</v>
      </c>
      <c r="H128" s="256">
        <v>870000</v>
      </c>
      <c r="I128" s="256">
        <v>246200</v>
      </c>
      <c r="J128" s="256">
        <v>1050</v>
      </c>
      <c r="K128" s="256">
        <v>4750</v>
      </c>
    </row>
    <row r="129" spans="1:11" ht="15.75">
      <c r="A129" s="10"/>
      <c r="B129" s="1" t="s">
        <v>161</v>
      </c>
      <c r="C129" s="2">
        <v>7900</v>
      </c>
      <c r="D129" s="162">
        <f t="shared" si="3"/>
        <v>6080299.73</v>
      </c>
      <c r="E129" s="256">
        <v>1469708</v>
      </c>
      <c r="F129" s="256">
        <v>864827</v>
      </c>
      <c r="G129" s="256">
        <v>2429336</v>
      </c>
      <c r="H129" s="256">
        <v>1153750</v>
      </c>
      <c r="I129" s="256">
        <v>152078.73</v>
      </c>
      <c r="J129" s="256">
        <v>10600</v>
      </c>
      <c r="K129" s="256"/>
    </row>
    <row r="130" spans="1:11" ht="15.75">
      <c r="A130" s="10"/>
      <c r="B130" s="1" t="s">
        <v>162</v>
      </c>
      <c r="C130" s="2">
        <v>8100</v>
      </c>
      <c r="D130" s="162">
        <f t="shared" si="3"/>
        <v>1332801</v>
      </c>
      <c r="E130" s="256">
        <v>588826</v>
      </c>
      <c r="F130" s="256">
        <v>273586</v>
      </c>
      <c r="G130" s="256">
        <v>242289</v>
      </c>
      <c r="H130" s="256">
        <v>22500</v>
      </c>
      <c r="I130" s="256">
        <v>195000</v>
      </c>
      <c r="J130" s="256">
        <v>8600</v>
      </c>
      <c r="K130" s="256">
        <v>2000</v>
      </c>
    </row>
    <row r="131" spans="1:11" ht="15.75">
      <c r="A131" s="10"/>
      <c r="B131" s="1" t="s">
        <v>163</v>
      </c>
      <c r="C131" s="2">
        <v>8200</v>
      </c>
      <c r="D131" s="162">
        <f t="shared" si="3"/>
        <v>131501</v>
      </c>
      <c r="E131" s="256">
        <v>96875</v>
      </c>
      <c r="F131" s="256">
        <v>29676</v>
      </c>
      <c r="G131" s="256">
        <v>3450</v>
      </c>
      <c r="H131" s="256"/>
      <c r="I131" s="256"/>
      <c r="J131" s="256"/>
      <c r="K131" s="256">
        <v>1500</v>
      </c>
    </row>
    <row r="132" spans="1:11" ht="15.75">
      <c r="A132" s="10"/>
      <c r="B132" s="1" t="s">
        <v>164</v>
      </c>
      <c r="C132" s="2">
        <v>9100</v>
      </c>
      <c r="D132" s="162">
        <f t="shared" si="3"/>
        <v>390728.42</v>
      </c>
      <c r="E132" s="256">
        <v>172688.87</v>
      </c>
      <c r="F132" s="256">
        <v>41799.55</v>
      </c>
      <c r="G132" s="256">
        <v>175000</v>
      </c>
      <c r="H132" s="256"/>
      <c r="I132" s="256">
        <v>1240</v>
      </c>
      <c r="J132" s="256"/>
      <c r="K132" s="256"/>
    </row>
    <row r="133" spans="1:11" ht="15.75">
      <c r="A133" s="10"/>
      <c r="B133" s="1" t="s">
        <v>40</v>
      </c>
      <c r="C133" s="2">
        <v>9200</v>
      </c>
      <c r="D133" s="238">
        <f t="shared" si="3"/>
        <v>0</v>
      </c>
      <c r="E133" s="298"/>
      <c r="F133" s="298"/>
      <c r="G133" s="298"/>
      <c r="H133" s="298"/>
      <c r="I133" s="298"/>
      <c r="J133" s="298"/>
      <c r="K133" s="256"/>
    </row>
    <row r="134" spans="1:11" ht="16.5" thickBot="1">
      <c r="A134" s="10"/>
      <c r="B134" s="137" t="s">
        <v>200</v>
      </c>
      <c r="C134" s="23">
        <v>9300</v>
      </c>
      <c r="D134" s="239">
        <f t="shared" si="3"/>
        <v>0</v>
      </c>
      <c r="E134" s="300"/>
      <c r="F134" s="300"/>
      <c r="G134" s="300"/>
      <c r="H134" s="300"/>
      <c r="I134" s="300"/>
      <c r="J134" s="257"/>
      <c r="K134" s="298"/>
    </row>
    <row r="135" spans="1:11" ht="16.5" thickBot="1">
      <c r="A135" s="10"/>
      <c r="B135" s="229" t="s">
        <v>26</v>
      </c>
      <c r="C135" s="71"/>
      <c r="D135" s="187">
        <f>SUM(E135:K135)</f>
        <v>61650705.53</v>
      </c>
      <c r="E135" s="36">
        <f>SUM(E115:E134)</f>
        <v>33002825.1</v>
      </c>
      <c r="F135" s="36">
        <f aca="true" t="shared" si="4" ref="F135:K135">SUM(F115:F134)</f>
        <v>13624432.180000002</v>
      </c>
      <c r="G135" s="36">
        <f t="shared" si="4"/>
        <v>9812329.55</v>
      </c>
      <c r="H135" s="36">
        <f t="shared" si="4"/>
        <v>2047350</v>
      </c>
      <c r="I135" s="36">
        <f t="shared" si="4"/>
        <v>2256325.75</v>
      </c>
      <c r="J135" s="36">
        <f t="shared" si="4"/>
        <v>507783.94999999995</v>
      </c>
      <c r="K135" s="36">
        <f t="shared" si="4"/>
        <v>399659</v>
      </c>
    </row>
    <row r="136" spans="1:11" ht="15.75">
      <c r="A136" s="10"/>
      <c r="B136" s="258" t="s">
        <v>27</v>
      </c>
      <c r="C136" s="136"/>
      <c r="D136" s="44"/>
      <c r="E136" s="69"/>
      <c r="F136" s="69"/>
      <c r="G136" s="69"/>
      <c r="H136" s="69"/>
      <c r="I136" s="69"/>
      <c r="J136" s="69"/>
      <c r="K136" s="69"/>
    </row>
    <row r="137" spans="1:11" ht="15.75">
      <c r="A137" s="10"/>
      <c r="B137" s="130" t="s">
        <v>28</v>
      </c>
      <c r="C137" s="63"/>
      <c r="D137" s="164"/>
      <c r="E137" s="108"/>
      <c r="F137" s="108"/>
      <c r="G137" s="108"/>
      <c r="H137" s="108"/>
      <c r="I137" s="108"/>
      <c r="J137" s="108"/>
      <c r="K137" s="108"/>
    </row>
    <row r="138" spans="1:11" ht="15.75">
      <c r="A138" s="10"/>
      <c r="B138" s="125" t="s">
        <v>165</v>
      </c>
      <c r="C138" s="32">
        <v>920</v>
      </c>
      <c r="D138" s="252"/>
      <c r="E138" s="108"/>
      <c r="F138" s="108"/>
      <c r="G138" s="108"/>
      <c r="H138" s="108"/>
      <c r="I138" s="108"/>
      <c r="J138" s="108"/>
      <c r="K138" s="108"/>
    </row>
    <row r="139" spans="1:11" ht="15.75">
      <c r="A139" s="10"/>
      <c r="B139" s="126" t="s">
        <v>166</v>
      </c>
      <c r="C139" s="2">
        <v>930</v>
      </c>
      <c r="D139" s="172"/>
      <c r="E139" s="108"/>
      <c r="F139" s="108"/>
      <c r="G139" s="108"/>
      <c r="H139" s="108"/>
      <c r="I139" s="108"/>
      <c r="J139" s="108"/>
      <c r="K139" s="108"/>
    </row>
    <row r="140" spans="1:11" ht="15.75">
      <c r="A140" s="10"/>
      <c r="B140" s="126" t="s">
        <v>167</v>
      </c>
      <c r="C140" s="2">
        <v>940</v>
      </c>
      <c r="D140" s="172"/>
      <c r="E140" s="108"/>
      <c r="F140" s="108"/>
      <c r="G140" s="108"/>
      <c r="H140" s="108"/>
      <c r="I140" s="108"/>
      <c r="J140" s="108"/>
      <c r="K140" s="108"/>
    </row>
    <row r="141" spans="1:11" ht="15.75">
      <c r="A141" s="10"/>
      <c r="B141" s="126" t="s">
        <v>263</v>
      </c>
      <c r="C141" s="2">
        <v>960</v>
      </c>
      <c r="D141" s="172"/>
      <c r="E141" s="108"/>
      <c r="F141" s="108"/>
      <c r="G141" s="108"/>
      <c r="H141" s="108"/>
      <c r="I141" s="108"/>
      <c r="J141" s="108"/>
      <c r="K141" s="108"/>
    </row>
    <row r="142" spans="1:11" ht="15.75">
      <c r="A142" s="10"/>
      <c r="B142" s="126" t="s">
        <v>168</v>
      </c>
      <c r="C142" s="2">
        <v>970</v>
      </c>
      <c r="D142" s="172"/>
      <c r="E142" s="108"/>
      <c r="F142" s="108"/>
      <c r="G142" s="108"/>
      <c r="H142" s="108"/>
      <c r="I142" s="108"/>
      <c r="J142" s="108"/>
      <c r="K142" s="108"/>
    </row>
    <row r="143" spans="1:11" ht="15.75">
      <c r="A143" s="10"/>
      <c r="B143" s="126" t="s">
        <v>169</v>
      </c>
      <c r="C143" s="2">
        <v>990</v>
      </c>
      <c r="D143" s="172"/>
      <c r="E143" s="69"/>
      <c r="F143" s="69"/>
      <c r="G143" s="69"/>
      <c r="H143" s="69"/>
      <c r="I143" s="69"/>
      <c r="J143" s="69"/>
      <c r="K143" s="69"/>
    </row>
    <row r="144" spans="1:11" ht="16.5" thickBot="1">
      <c r="A144" s="10"/>
      <c r="B144" s="126" t="s">
        <v>170</v>
      </c>
      <c r="C144" s="56">
        <v>9700</v>
      </c>
      <c r="D144" s="156">
        <f>SUM(D138:D143)</f>
        <v>0</v>
      </c>
      <c r="E144" s="69"/>
      <c r="F144" s="69"/>
      <c r="G144" s="69"/>
      <c r="H144" s="69"/>
      <c r="I144" s="69"/>
      <c r="J144" s="69"/>
      <c r="K144" s="69"/>
    </row>
    <row r="145" spans="1:11" ht="16.5" thickBot="1">
      <c r="A145" s="10"/>
      <c r="B145" s="229" t="s">
        <v>29</v>
      </c>
      <c r="C145" s="71"/>
      <c r="D145" s="190">
        <f>(D144)</f>
        <v>0</v>
      </c>
      <c r="E145" s="108"/>
      <c r="F145" s="108"/>
      <c r="G145" s="108"/>
      <c r="H145" s="108"/>
      <c r="I145" s="108"/>
      <c r="J145" s="108"/>
      <c r="K145" s="69"/>
    </row>
    <row r="146" spans="1:11" ht="15.75">
      <c r="A146" s="10"/>
      <c r="B146" s="258"/>
      <c r="C146" s="42"/>
      <c r="D146" s="164"/>
      <c r="E146" s="108"/>
      <c r="F146" s="108"/>
      <c r="G146" s="108"/>
      <c r="H146" s="108"/>
      <c r="I146" s="108"/>
      <c r="J146" s="108"/>
      <c r="K146" s="69"/>
    </row>
    <row r="147" spans="1:11" ht="15.75">
      <c r="A147" s="10"/>
      <c r="B147" s="27" t="str">
        <f>IF(H$2="","Nonspendable Fund Balance",CONCATENATE("Nonspendable Fund Balance, ",LOOKUP(H$2,T$2:T$10,V$2:V$10)))</f>
        <v>Nonspendable Fund Balance, June 30, 2023</v>
      </c>
      <c r="C147" s="34">
        <v>2710</v>
      </c>
      <c r="D147" s="252"/>
      <c r="E147" s="143"/>
      <c r="F147" s="69"/>
      <c r="G147" s="108"/>
      <c r="H147" s="108"/>
      <c r="I147" s="108"/>
      <c r="J147" s="108"/>
      <c r="K147" s="69"/>
    </row>
    <row r="148" spans="1:11" ht="15.75">
      <c r="A148" s="10"/>
      <c r="B148" s="1" t="str">
        <f>IF(H$2="","Restricted Fund Balance",CONCATENATE("Restricted Fund Balance, ",LOOKUP(H$2,T$2:T$10,V$2:V$10)))</f>
        <v>Restricted Fund Balance, June 30, 2023</v>
      </c>
      <c r="C148" s="2">
        <v>2720</v>
      </c>
      <c r="D148" s="172"/>
      <c r="E148" s="143"/>
      <c r="F148" s="69"/>
      <c r="G148" s="108"/>
      <c r="H148" s="108"/>
      <c r="I148" s="108"/>
      <c r="J148" s="108"/>
      <c r="K148" s="69"/>
    </row>
    <row r="149" spans="1:11" ht="15.75">
      <c r="A149" s="10"/>
      <c r="B149" s="1" t="str">
        <f>IF(H$2="","Committed Fund Balance",CONCATENATE("Committed Fund Balance, ",LOOKUP(H$2,T$2:T$10,V$2:V$10)))</f>
        <v>Committed Fund Balance, June 30, 2023</v>
      </c>
      <c r="C149" s="2">
        <v>2730</v>
      </c>
      <c r="D149" s="172"/>
      <c r="E149" s="143"/>
      <c r="F149" s="69"/>
      <c r="G149" s="108"/>
      <c r="H149" s="108"/>
      <c r="I149" s="108"/>
      <c r="J149" s="108"/>
      <c r="K149" s="69"/>
    </row>
    <row r="150" spans="1:11" ht="15.75">
      <c r="A150" s="10"/>
      <c r="B150" s="1" t="str">
        <f>IF(H$2="","Assigned Fund Balance",CONCATENATE("Assigned Fund Balance, ",LOOKUP(H$2,T$2:T$10,V$2:V$10)))</f>
        <v>Assigned Fund Balance, June 30, 2023</v>
      </c>
      <c r="C150" s="2">
        <v>2740</v>
      </c>
      <c r="D150" s="172"/>
      <c r="E150" s="143"/>
      <c r="F150" s="69"/>
      <c r="G150" s="108"/>
      <c r="H150" s="108"/>
      <c r="I150" s="108"/>
      <c r="J150" s="108"/>
      <c r="K150" s="69"/>
    </row>
    <row r="151" spans="1:11" ht="16.5" thickBot="1">
      <c r="A151" s="10"/>
      <c r="B151" s="1" t="str">
        <f>IF(H$2="","Unassigned Fund Balance",CONCATENATE("Unassigned Fund Balance, ",LOOKUP(H$2,T$2:T$10,V$2:V$10)))</f>
        <v>Unassigned Fund Balance, June 30, 2023</v>
      </c>
      <c r="C151" s="2">
        <v>2750</v>
      </c>
      <c r="D151" s="259">
        <f>9281036+3500+0.47</f>
        <v>9284536.47</v>
      </c>
      <c r="E151" s="143"/>
      <c r="F151" s="69"/>
      <c r="G151" s="108"/>
      <c r="H151" s="108"/>
      <c r="I151" s="108"/>
      <c r="J151" s="108"/>
      <c r="K151" s="69"/>
    </row>
    <row r="152" spans="1:11" ht="16.5" thickBot="1">
      <c r="A152" s="10"/>
      <c r="B152" s="260" t="s">
        <v>245</v>
      </c>
      <c r="C152" s="23">
        <v>2700</v>
      </c>
      <c r="D152" s="187">
        <f>SUM(D147:D151)</f>
        <v>9284536.47</v>
      </c>
      <c r="E152" s="108"/>
      <c r="F152" s="69"/>
      <c r="G152" s="108"/>
      <c r="H152" s="108"/>
      <c r="I152" s="108"/>
      <c r="J152" s="108"/>
      <c r="K152" s="69"/>
    </row>
    <row r="153" spans="1:11" ht="15.75">
      <c r="A153" s="10"/>
      <c r="B153" s="229" t="s">
        <v>315</v>
      </c>
      <c r="C153" s="55"/>
      <c r="D153" s="105"/>
      <c r="E153" s="108"/>
      <c r="F153" s="69"/>
      <c r="G153" s="108"/>
      <c r="H153" s="108"/>
      <c r="I153" s="108"/>
      <c r="J153" s="108"/>
      <c r="K153" s="69"/>
    </row>
    <row r="154" spans="1:11" ht="16.5" thickBot="1">
      <c r="A154" s="10"/>
      <c r="B154" s="218" t="s">
        <v>171</v>
      </c>
      <c r="C154" s="5"/>
      <c r="D154" s="106">
        <f>D135+D145+D152</f>
        <v>70935242</v>
      </c>
      <c r="E154" s="108"/>
      <c r="F154" s="69"/>
      <c r="G154" s="108"/>
      <c r="H154" s="108"/>
      <c r="I154" s="108"/>
      <c r="J154" s="108"/>
      <c r="K154" s="69"/>
    </row>
    <row r="155" spans="1:11" ht="16.5" thickTop="1">
      <c r="A155" s="10"/>
      <c r="B155" s="8"/>
      <c r="C155" s="57"/>
      <c r="D155" s="149"/>
      <c r="E155" s="8"/>
      <c r="F155" s="8"/>
      <c r="G155" s="8"/>
      <c r="H155" s="8"/>
      <c r="I155" s="8"/>
      <c r="J155" s="8"/>
      <c r="K155" s="8"/>
    </row>
    <row r="156" spans="1:11" ht="15.75">
      <c r="A156" s="10"/>
      <c r="B156" s="8" t="s">
        <v>30</v>
      </c>
      <c r="C156" s="22"/>
      <c r="D156" s="149"/>
      <c r="E156" s="8"/>
      <c r="F156" s="8"/>
      <c r="G156" s="8"/>
      <c r="H156" s="8"/>
      <c r="I156" s="8"/>
      <c r="J156" s="8"/>
      <c r="K156" s="8"/>
    </row>
    <row r="157" spans="1:11" ht="15.75">
      <c r="A157" s="10"/>
      <c r="B157" s="8"/>
      <c r="C157" s="22"/>
      <c r="D157" s="149"/>
      <c r="E157" s="8"/>
      <c r="F157" s="8"/>
      <c r="G157" s="8"/>
      <c r="H157" s="8"/>
      <c r="I157" s="8"/>
      <c r="J157" s="8"/>
      <c r="K157" s="8"/>
    </row>
    <row r="158" spans="1:11" ht="15.75">
      <c r="A158" s="10"/>
      <c r="B158" s="8"/>
      <c r="C158" s="22"/>
      <c r="D158" s="149"/>
      <c r="E158" s="8"/>
      <c r="F158" s="8"/>
      <c r="G158" s="8"/>
      <c r="H158" s="8"/>
      <c r="I158" s="8"/>
      <c r="J158" s="8"/>
      <c r="K158" s="8"/>
    </row>
    <row r="159" spans="1:11" ht="15.75">
      <c r="A159" s="10" t="s">
        <v>31</v>
      </c>
      <c r="B159" s="11" t="str">
        <f>$B$1</f>
        <v>DISTRICT SCHOOL BOARD OF OKEECHOBEE COUNTY</v>
      </c>
      <c r="C159" s="57"/>
      <c r="D159" s="149"/>
      <c r="E159" s="8"/>
      <c r="F159" s="31"/>
      <c r="G159" s="8"/>
      <c r="H159" s="8"/>
      <c r="I159" s="8"/>
      <c r="J159" s="8"/>
      <c r="K159" s="8"/>
    </row>
    <row r="160" spans="1:2" ht="15.75">
      <c r="A160" s="10"/>
      <c r="B160" s="12" t="s">
        <v>8</v>
      </c>
    </row>
    <row r="161" spans="1:2" ht="15.75">
      <c r="A161" s="10"/>
      <c r="B161" s="12" t="str">
        <f>$B$26</f>
        <v>For Fiscal Year Ending June 30, 2023</v>
      </c>
    </row>
    <row r="162" spans="1:2" ht="15.75">
      <c r="A162" s="10"/>
      <c r="B162" s="12"/>
    </row>
    <row r="163" spans="1:5" ht="15.75">
      <c r="A163" s="10"/>
      <c r="B163" s="346" t="s">
        <v>85</v>
      </c>
      <c r="C163" s="346"/>
      <c r="D163" s="100" t="s">
        <v>86</v>
      </c>
      <c r="E163" s="140"/>
    </row>
    <row r="164" spans="1:4" ht="15.75">
      <c r="A164" s="10"/>
      <c r="B164" s="213"/>
      <c r="C164" s="65" t="s">
        <v>9</v>
      </c>
      <c r="D164" s="165"/>
    </row>
    <row r="165" spans="1:4" ht="15.75">
      <c r="A165" s="10"/>
      <c r="B165" s="218" t="s">
        <v>450</v>
      </c>
      <c r="C165" s="34" t="s">
        <v>10</v>
      </c>
      <c r="D165" s="166"/>
    </row>
    <row r="166" spans="1:4" ht="15.75">
      <c r="A166" s="10"/>
      <c r="B166" s="131" t="s">
        <v>32</v>
      </c>
      <c r="C166" s="39"/>
      <c r="D166" s="44"/>
    </row>
    <row r="167" spans="1:4" ht="15.75">
      <c r="A167" s="10"/>
      <c r="B167" s="126" t="s">
        <v>117</v>
      </c>
      <c r="C167" s="34">
        <v>3199</v>
      </c>
      <c r="D167" s="172"/>
    </row>
    <row r="168" spans="1:5" ht="16.5" thickBot="1">
      <c r="A168" s="10"/>
      <c r="B168" s="126" t="s">
        <v>118</v>
      </c>
      <c r="C168" s="39">
        <v>3100</v>
      </c>
      <c r="D168" s="332">
        <f>D167</f>
        <v>0</v>
      </c>
      <c r="E168" s="140"/>
    </row>
    <row r="169" spans="1:4" ht="15.75">
      <c r="A169" s="10"/>
      <c r="B169" s="131" t="s">
        <v>111</v>
      </c>
      <c r="C169" s="33"/>
      <c r="D169" s="44"/>
    </row>
    <row r="170" spans="1:4" ht="15.75">
      <c r="A170" s="10"/>
      <c r="B170" s="126" t="s">
        <v>172</v>
      </c>
      <c r="C170" s="34">
        <v>3260</v>
      </c>
      <c r="D170" s="252">
        <f>2980825+954806+42226+29000</f>
        <v>4006857</v>
      </c>
    </row>
    <row r="171" spans="1:5" ht="15.75">
      <c r="A171" s="10"/>
      <c r="B171" s="127" t="s">
        <v>403</v>
      </c>
      <c r="C171" s="23">
        <v>3265</v>
      </c>
      <c r="D171" s="172">
        <v>357031</v>
      </c>
      <c r="E171" s="142"/>
    </row>
    <row r="172" spans="1:4" ht="15.75">
      <c r="A172" s="10"/>
      <c r="B172" s="127" t="s">
        <v>121</v>
      </c>
      <c r="C172" s="23">
        <v>3280</v>
      </c>
      <c r="D172" s="261"/>
    </row>
    <row r="173" spans="1:4" ht="15.75">
      <c r="A173" s="10"/>
      <c r="B173" s="127" t="s">
        <v>173</v>
      </c>
      <c r="C173" s="23">
        <v>3299</v>
      </c>
      <c r="D173" s="261"/>
    </row>
    <row r="174" spans="1:4" ht="16.5" thickBot="1">
      <c r="A174" s="10"/>
      <c r="B174" s="212" t="s">
        <v>270</v>
      </c>
      <c r="C174" s="60">
        <v>3200</v>
      </c>
      <c r="D174" s="163">
        <f>SUM(D170:D173)</f>
        <v>4363888</v>
      </c>
    </row>
    <row r="175" spans="1:4" ht="15.75">
      <c r="A175" s="10"/>
      <c r="B175" s="132" t="s">
        <v>12</v>
      </c>
      <c r="C175" s="37"/>
      <c r="D175" s="44"/>
    </row>
    <row r="176" spans="1:4" ht="15.75">
      <c r="A176" s="10"/>
      <c r="B176" s="126" t="s">
        <v>174</v>
      </c>
      <c r="C176" s="34">
        <v>3337</v>
      </c>
      <c r="D176" s="252">
        <v>24000</v>
      </c>
    </row>
    <row r="177" spans="1:13" ht="15.75">
      <c r="A177" s="10"/>
      <c r="B177" s="127" t="s">
        <v>175</v>
      </c>
      <c r="C177" s="23">
        <v>3338</v>
      </c>
      <c r="D177" s="173">
        <v>25000</v>
      </c>
      <c r="E177" s="49"/>
      <c r="F177" s="49"/>
      <c r="G177" s="49"/>
      <c r="H177" s="49"/>
      <c r="I177" s="49"/>
      <c r="J177" s="49"/>
      <c r="K177" s="49"/>
      <c r="L177" s="49"/>
      <c r="M177" s="49"/>
    </row>
    <row r="178" spans="1:13" ht="15.75">
      <c r="A178" s="10"/>
      <c r="B178" s="125" t="s">
        <v>423</v>
      </c>
      <c r="C178" s="23">
        <v>3380</v>
      </c>
      <c r="D178" s="173"/>
      <c r="E178" s="49"/>
      <c r="F178" s="49"/>
      <c r="G178" s="49"/>
      <c r="H178" s="49"/>
      <c r="I178" s="49"/>
      <c r="J178" s="49"/>
      <c r="K178" s="49"/>
      <c r="L178" s="49"/>
      <c r="M178" s="49"/>
    </row>
    <row r="179" spans="1:13" ht="15.75">
      <c r="A179" s="10"/>
      <c r="B179" s="125" t="s">
        <v>419</v>
      </c>
      <c r="C179" s="23">
        <v>3399</v>
      </c>
      <c r="D179" s="173"/>
      <c r="E179" s="144"/>
      <c r="F179" s="49"/>
      <c r="G179" s="49"/>
      <c r="H179" s="49"/>
      <c r="I179" s="49"/>
      <c r="J179" s="49"/>
      <c r="K179" s="49"/>
      <c r="L179" s="49"/>
      <c r="M179" s="49"/>
    </row>
    <row r="180" spans="1:13" ht="16.5" thickBot="1">
      <c r="A180" s="10"/>
      <c r="B180" s="127" t="s">
        <v>133</v>
      </c>
      <c r="C180" s="60">
        <v>3300</v>
      </c>
      <c r="D180" s="163">
        <f>SUM(D176:D179)</f>
        <v>49000</v>
      </c>
      <c r="E180" s="49"/>
      <c r="F180" s="49"/>
      <c r="G180" s="49"/>
      <c r="H180" s="49"/>
      <c r="I180" s="49"/>
      <c r="J180" s="49"/>
      <c r="K180" s="49"/>
      <c r="L180" s="49"/>
      <c r="M180" s="49"/>
    </row>
    <row r="181" spans="1:13" ht="15.75">
      <c r="A181" s="10"/>
      <c r="B181" s="132" t="s">
        <v>13</v>
      </c>
      <c r="C181" s="37"/>
      <c r="D181" s="44"/>
      <c r="E181" s="49"/>
      <c r="F181" s="49"/>
      <c r="G181" s="49"/>
      <c r="H181" s="49"/>
      <c r="I181" s="49"/>
      <c r="J181" s="49"/>
      <c r="K181" s="49"/>
      <c r="L181" s="49"/>
      <c r="M181" s="49"/>
    </row>
    <row r="182" spans="1:13" ht="15.75">
      <c r="A182" s="10"/>
      <c r="B182" s="125" t="s">
        <v>272</v>
      </c>
      <c r="C182" s="34">
        <v>3430</v>
      </c>
      <c r="D182" s="252"/>
      <c r="E182" s="49"/>
      <c r="F182" s="49"/>
      <c r="G182" s="49"/>
      <c r="H182" s="49"/>
      <c r="I182" s="49"/>
      <c r="J182" s="49"/>
      <c r="K182" s="49"/>
      <c r="L182" s="49"/>
      <c r="M182" s="49"/>
    </row>
    <row r="183" spans="1:13" ht="15.75">
      <c r="A183" s="10"/>
      <c r="B183" s="125" t="s">
        <v>314</v>
      </c>
      <c r="C183" s="23">
        <v>3440</v>
      </c>
      <c r="D183" s="173"/>
      <c r="E183" s="49"/>
      <c r="F183" s="49"/>
      <c r="G183" s="49"/>
      <c r="H183" s="49"/>
      <c r="I183" s="49"/>
      <c r="J183" s="49"/>
      <c r="K183" s="49"/>
      <c r="L183" s="49"/>
      <c r="M183" s="49"/>
    </row>
    <row r="184" spans="1:13" ht="15.75">
      <c r="A184" s="10"/>
      <c r="B184" s="127" t="s">
        <v>176</v>
      </c>
      <c r="C184" s="23">
        <v>3450</v>
      </c>
      <c r="D184" s="173">
        <v>67000</v>
      </c>
      <c r="E184" s="49"/>
      <c r="F184" s="49"/>
      <c r="G184" s="49"/>
      <c r="H184" s="49"/>
      <c r="I184" s="49"/>
      <c r="J184" s="49"/>
      <c r="K184" s="49"/>
      <c r="L184" s="49"/>
      <c r="M184" s="49"/>
    </row>
    <row r="185" spans="1:13" ht="15.75">
      <c r="A185" s="10"/>
      <c r="B185" s="125" t="s">
        <v>177</v>
      </c>
      <c r="C185" s="23">
        <v>3495</v>
      </c>
      <c r="D185" s="261"/>
      <c r="E185" s="49"/>
      <c r="F185" s="49"/>
      <c r="G185" s="49"/>
      <c r="H185" s="49"/>
      <c r="I185" s="49"/>
      <c r="J185" s="49"/>
      <c r="K185" s="49"/>
      <c r="L185" s="49"/>
      <c r="M185" s="49"/>
    </row>
    <row r="186" spans="1:13" ht="16.5" thickBot="1">
      <c r="A186" s="10"/>
      <c r="B186" s="127" t="s">
        <v>145</v>
      </c>
      <c r="C186" s="60">
        <v>3400</v>
      </c>
      <c r="D186" s="163">
        <f>SUM(D182:D185)</f>
        <v>67000</v>
      </c>
      <c r="E186" s="49"/>
      <c r="F186" s="49"/>
      <c r="G186" s="49"/>
      <c r="H186" s="49"/>
      <c r="I186" s="49"/>
      <c r="J186" s="49"/>
      <c r="K186" s="49"/>
      <c r="L186" s="49"/>
      <c r="M186" s="49"/>
    </row>
    <row r="187" spans="1:13" ht="16.5" thickBot="1">
      <c r="A187" s="10"/>
      <c r="B187" s="260" t="s">
        <v>14</v>
      </c>
      <c r="C187" s="41"/>
      <c r="D187" s="262">
        <f>D168+D174+D180+D186</f>
        <v>4479888</v>
      </c>
      <c r="E187" s="49"/>
      <c r="F187" s="49"/>
      <c r="G187" s="49"/>
      <c r="H187" s="49"/>
      <c r="I187" s="49"/>
      <c r="J187" s="49"/>
      <c r="K187" s="49"/>
      <c r="L187" s="49"/>
      <c r="M187" s="49"/>
    </row>
    <row r="188" spans="1:13" ht="15.75">
      <c r="A188" s="10"/>
      <c r="B188" s="263" t="s">
        <v>15</v>
      </c>
      <c r="C188" s="33"/>
      <c r="D188" s="167"/>
      <c r="E188" s="49"/>
      <c r="F188" s="49"/>
      <c r="G188" s="49"/>
      <c r="H188" s="49"/>
      <c r="I188" s="49"/>
      <c r="J188" s="49"/>
      <c r="K188" s="49"/>
      <c r="L188" s="49"/>
      <c r="M188" s="49"/>
    </row>
    <row r="189" spans="1:13" ht="15.75">
      <c r="A189" s="10"/>
      <c r="B189" s="27" t="s">
        <v>110</v>
      </c>
      <c r="C189" s="40">
        <v>3720</v>
      </c>
      <c r="D189" s="252"/>
      <c r="E189" s="49"/>
      <c r="F189" s="49"/>
      <c r="G189" s="49"/>
      <c r="H189" s="49"/>
      <c r="I189" s="49"/>
      <c r="J189" s="49"/>
      <c r="K189" s="49"/>
      <c r="L189" s="49"/>
      <c r="M189" s="49"/>
    </row>
    <row r="190" spans="1:13" ht="15.75">
      <c r="A190" s="10"/>
      <c r="B190" s="27" t="s">
        <v>112</v>
      </c>
      <c r="C190" s="41">
        <v>3730</v>
      </c>
      <c r="D190" s="173"/>
      <c r="E190" s="49"/>
      <c r="F190" s="49"/>
      <c r="G190" s="49"/>
      <c r="H190" s="49"/>
      <c r="I190" s="49"/>
      <c r="J190" s="49"/>
      <c r="K190" s="49"/>
      <c r="L190" s="49"/>
      <c r="M190" s="49"/>
    </row>
    <row r="191" spans="1:13" ht="15.75">
      <c r="A191" s="10"/>
      <c r="B191" s="27" t="s">
        <v>65</v>
      </c>
      <c r="C191" s="23">
        <v>3740</v>
      </c>
      <c r="D191" s="173"/>
      <c r="E191" s="49"/>
      <c r="F191" s="49"/>
      <c r="G191" s="49"/>
      <c r="H191" s="49"/>
      <c r="I191" s="49"/>
      <c r="J191" s="49"/>
      <c r="K191" s="49"/>
      <c r="L191" s="49"/>
      <c r="M191" s="49"/>
    </row>
    <row r="192" spans="1:13" ht="15.75">
      <c r="A192" s="10"/>
      <c r="B192" s="131" t="s">
        <v>16</v>
      </c>
      <c r="C192" s="113"/>
      <c r="D192" s="171"/>
      <c r="E192" s="49"/>
      <c r="F192" s="49"/>
      <c r="G192" s="49"/>
      <c r="H192" s="49"/>
      <c r="I192" s="49"/>
      <c r="J192" s="49"/>
      <c r="K192" s="49"/>
      <c r="L192" s="49"/>
      <c r="M192" s="49"/>
    </row>
    <row r="193" spans="1:13" ht="15.75">
      <c r="A193" s="10"/>
      <c r="B193" s="126" t="s">
        <v>178</v>
      </c>
      <c r="C193" s="34">
        <v>3610</v>
      </c>
      <c r="D193" s="252"/>
      <c r="E193" s="49"/>
      <c r="F193" s="49"/>
      <c r="G193" s="49"/>
      <c r="H193" s="49"/>
      <c r="I193" s="49"/>
      <c r="J193" s="49"/>
      <c r="K193" s="49"/>
      <c r="L193" s="49"/>
      <c r="M193" s="49"/>
    </row>
    <row r="194" spans="1:13" ht="15.75">
      <c r="A194" s="10"/>
      <c r="B194" s="127" t="s">
        <v>146</v>
      </c>
      <c r="C194" s="23">
        <v>3620</v>
      </c>
      <c r="D194" s="173"/>
      <c r="E194" s="144"/>
      <c r="F194" s="49"/>
      <c r="G194" s="49"/>
      <c r="H194" s="49"/>
      <c r="I194" s="49"/>
      <c r="J194" s="49"/>
      <c r="K194" s="49"/>
      <c r="L194" s="49"/>
      <c r="M194" s="49"/>
    </row>
    <row r="195" spans="1:13" ht="15.75">
      <c r="A195" s="10"/>
      <c r="B195" s="127" t="s">
        <v>147</v>
      </c>
      <c r="C195" s="23">
        <v>3630</v>
      </c>
      <c r="D195" s="173"/>
      <c r="E195" s="49"/>
      <c r="F195" s="49"/>
      <c r="G195" s="49"/>
      <c r="H195" s="49"/>
      <c r="I195" s="49"/>
      <c r="J195" s="49"/>
      <c r="K195" s="49"/>
      <c r="L195" s="49"/>
      <c r="M195" s="49"/>
    </row>
    <row r="196" spans="1:13" ht="15.75">
      <c r="A196" s="10"/>
      <c r="B196" s="127" t="s">
        <v>188</v>
      </c>
      <c r="C196" s="23">
        <v>3650</v>
      </c>
      <c r="D196" s="173"/>
      <c r="E196" s="49"/>
      <c r="F196" s="49"/>
      <c r="G196" s="49"/>
      <c r="H196" s="49"/>
      <c r="I196" s="49"/>
      <c r="J196" s="49"/>
      <c r="K196" s="49"/>
      <c r="L196" s="49"/>
      <c r="M196" s="49"/>
    </row>
    <row r="197" spans="1:13" ht="15.75">
      <c r="A197" s="10"/>
      <c r="B197" s="127" t="s">
        <v>267</v>
      </c>
      <c r="C197" s="23">
        <v>3660</v>
      </c>
      <c r="D197" s="173"/>
      <c r="E197" s="144"/>
      <c r="F197" s="49"/>
      <c r="G197" s="49"/>
      <c r="H197" s="49"/>
      <c r="I197" s="49"/>
      <c r="J197" s="49"/>
      <c r="K197" s="49"/>
      <c r="L197" s="49"/>
      <c r="M197" s="49"/>
    </row>
    <row r="198" spans="1:13" ht="15.75">
      <c r="A198" s="10"/>
      <c r="B198" s="127" t="s">
        <v>149</v>
      </c>
      <c r="C198" s="23">
        <v>3670</v>
      </c>
      <c r="D198" s="261"/>
      <c r="E198" s="49"/>
      <c r="F198" s="49"/>
      <c r="G198" s="49"/>
      <c r="H198" s="49"/>
      <c r="I198" s="49"/>
      <c r="J198" s="49"/>
      <c r="K198" s="49"/>
      <c r="L198" s="49"/>
      <c r="M198" s="49"/>
    </row>
    <row r="199" spans="1:13" ht="15.75">
      <c r="A199" s="10"/>
      <c r="B199" s="127" t="s">
        <v>150</v>
      </c>
      <c r="C199" s="23">
        <v>3690</v>
      </c>
      <c r="D199" s="261"/>
      <c r="E199" s="49"/>
      <c r="F199" s="49"/>
      <c r="G199" s="49"/>
      <c r="H199" s="49"/>
      <c r="I199" s="49"/>
      <c r="J199" s="49"/>
      <c r="K199" s="49"/>
      <c r="L199" s="49"/>
      <c r="M199" s="49"/>
    </row>
    <row r="200" spans="1:13" ht="16.5" thickBot="1">
      <c r="A200" s="10"/>
      <c r="B200" s="127" t="s">
        <v>151</v>
      </c>
      <c r="C200" s="60">
        <v>3600</v>
      </c>
      <c r="D200" s="163">
        <f>SUM(D193:D199)</f>
        <v>0</v>
      </c>
      <c r="E200" s="49"/>
      <c r="F200" s="49"/>
      <c r="G200" s="49"/>
      <c r="H200" s="49"/>
      <c r="I200" s="49"/>
      <c r="J200" s="49"/>
      <c r="K200" s="49"/>
      <c r="L200" s="49"/>
      <c r="M200" s="49"/>
    </row>
    <row r="201" spans="1:13" ht="16.5" thickBot="1">
      <c r="A201" s="10"/>
      <c r="B201" s="260" t="s">
        <v>17</v>
      </c>
      <c r="C201" s="60"/>
      <c r="D201" s="190">
        <f>(SUM(D189:D191)+D200)</f>
        <v>0</v>
      </c>
      <c r="E201" s="49"/>
      <c r="F201" s="49"/>
      <c r="G201" s="49"/>
      <c r="H201" s="49"/>
      <c r="I201" s="49"/>
      <c r="J201" s="49"/>
      <c r="K201" s="49"/>
      <c r="L201" s="49"/>
      <c r="M201" s="49"/>
    </row>
    <row r="202" spans="1:13" ht="15.75">
      <c r="A202" s="10"/>
      <c r="B202" s="51"/>
      <c r="C202" s="62"/>
      <c r="D202" s="44"/>
      <c r="E202" s="49"/>
      <c r="F202" s="49"/>
      <c r="G202" s="49"/>
      <c r="H202" s="49"/>
      <c r="I202" s="49"/>
      <c r="J202" s="49"/>
      <c r="K202" s="49"/>
      <c r="L202" s="49"/>
      <c r="M202" s="49"/>
    </row>
    <row r="203" spans="1:13" ht="16.5" thickBot="1">
      <c r="A203" s="10"/>
      <c r="B203" s="1" t="str">
        <f>IF(H2="","Fund Balance",CONCATENATE("Fund Balance, ",LOOKUP(H2,T2:T10,U2:U10)))</f>
        <v>Fund Balance, July 1, 2022</v>
      </c>
      <c r="C203" s="32">
        <v>2800</v>
      </c>
      <c r="D203" s="264">
        <f>2594365</f>
        <v>2594365</v>
      </c>
      <c r="E203" s="144"/>
      <c r="F203" s="49"/>
      <c r="G203" s="49"/>
      <c r="H203" s="49"/>
      <c r="I203" s="49"/>
      <c r="J203" s="49"/>
      <c r="K203" s="49"/>
      <c r="L203" s="49"/>
      <c r="M203" s="49"/>
    </row>
    <row r="204" spans="1:13" ht="15.75">
      <c r="A204" s="10"/>
      <c r="B204" s="229" t="s">
        <v>33</v>
      </c>
      <c r="C204" s="37"/>
      <c r="D204" s="44"/>
      <c r="E204" s="49"/>
      <c r="F204" s="49"/>
      <c r="G204" s="49"/>
      <c r="H204" s="49"/>
      <c r="I204" s="49"/>
      <c r="J204" s="49"/>
      <c r="K204" s="49"/>
      <c r="L204" s="49"/>
      <c r="M204" s="49"/>
    </row>
    <row r="205" spans="1:13" ht="16.5" thickBot="1">
      <c r="A205" s="10"/>
      <c r="B205" s="218" t="s">
        <v>318</v>
      </c>
      <c r="C205" s="43"/>
      <c r="D205" s="168">
        <f>D187+D201+D203</f>
        <v>7074253</v>
      </c>
      <c r="E205" s="49"/>
      <c r="F205" s="49"/>
      <c r="G205" s="49"/>
      <c r="H205" s="49"/>
      <c r="I205" s="49"/>
      <c r="J205" s="49"/>
      <c r="K205" s="49"/>
      <c r="L205" s="49"/>
      <c r="M205" s="49"/>
    </row>
    <row r="206" spans="1:13" ht="16.5" thickTop="1">
      <c r="A206" s="10"/>
      <c r="E206" s="49"/>
      <c r="F206" s="49"/>
      <c r="G206" s="49"/>
      <c r="H206" s="49"/>
      <c r="I206" s="49"/>
      <c r="J206" s="49"/>
      <c r="K206" s="49"/>
      <c r="L206" s="49"/>
      <c r="M206" s="49"/>
    </row>
    <row r="207" spans="1:13" ht="15.75">
      <c r="A207" s="10"/>
      <c r="B207" s="9" t="s">
        <v>87</v>
      </c>
      <c r="C207" s="7"/>
      <c r="E207" s="49"/>
      <c r="F207" s="49"/>
      <c r="G207" s="49"/>
      <c r="H207" s="49"/>
      <c r="I207" s="49"/>
      <c r="J207" s="49"/>
      <c r="K207" s="49"/>
      <c r="L207" s="49"/>
      <c r="M207" s="49"/>
    </row>
    <row r="208" ht="15.75">
      <c r="A208" s="10"/>
    </row>
    <row r="209" spans="1:2" ht="15.75">
      <c r="A209" s="10" t="s">
        <v>34</v>
      </c>
      <c r="B209" s="11" t="str">
        <f>$B$1</f>
        <v>DISTRICT SCHOOL BOARD OF OKEECHOBEE COUNTY</v>
      </c>
    </row>
    <row r="210" spans="1:2" ht="15.75">
      <c r="A210" s="10"/>
      <c r="B210" s="12" t="s">
        <v>8</v>
      </c>
    </row>
    <row r="211" spans="1:2" ht="15.75">
      <c r="A211" s="10"/>
      <c r="B211" s="12" t="str">
        <f>$B$26</f>
        <v>For Fiscal Year Ending June 30, 2023</v>
      </c>
    </row>
    <row r="212" spans="1:2" ht="15.75">
      <c r="A212" s="10"/>
      <c r="B212" s="12"/>
    </row>
    <row r="213" spans="1:2" ht="15.75">
      <c r="A213" s="10"/>
      <c r="B213" s="58" t="s">
        <v>89</v>
      </c>
    </row>
    <row r="214" spans="1:5" ht="15.75">
      <c r="A214" s="10"/>
      <c r="B214" s="58" t="s">
        <v>474</v>
      </c>
      <c r="D214" s="100" t="s">
        <v>88</v>
      </c>
      <c r="E214" s="140"/>
    </row>
    <row r="215" spans="1:4" ht="15.75">
      <c r="A215" s="10"/>
      <c r="B215" s="213"/>
      <c r="C215" s="65" t="s">
        <v>9</v>
      </c>
      <c r="D215" s="165"/>
    </row>
    <row r="216" spans="1:4" ht="15.75">
      <c r="A216" s="10"/>
      <c r="B216" s="218" t="s">
        <v>449</v>
      </c>
      <c r="C216" s="40" t="s">
        <v>10</v>
      </c>
      <c r="D216" s="166"/>
    </row>
    <row r="217" spans="1:4" ht="15.75">
      <c r="A217" s="10"/>
      <c r="B217" s="129" t="s">
        <v>230</v>
      </c>
      <c r="C217" s="136"/>
      <c r="D217" s="167"/>
    </row>
    <row r="218" spans="1:4" ht="15.75">
      <c r="A218" s="10"/>
      <c r="B218" s="125" t="s">
        <v>179</v>
      </c>
      <c r="C218" s="32">
        <v>100</v>
      </c>
      <c r="D218" s="252">
        <v>1372924.31</v>
      </c>
    </row>
    <row r="219" spans="1:4" ht="15.75">
      <c r="A219" s="10"/>
      <c r="B219" s="125" t="s">
        <v>22</v>
      </c>
      <c r="C219" s="32">
        <v>200</v>
      </c>
      <c r="D219" s="252">
        <v>795920.63</v>
      </c>
    </row>
    <row r="220" spans="1:4" ht="15.75">
      <c r="A220" s="10"/>
      <c r="B220" s="125" t="s">
        <v>180</v>
      </c>
      <c r="C220" s="32">
        <v>300</v>
      </c>
      <c r="D220" s="252">
        <v>119175</v>
      </c>
    </row>
    <row r="221" spans="1:4" ht="15.75">
      <c r="A221" s="10"/>
      <c r="B221" s="125" t="s">
        <v>24</v>
      </c>
      <c r="C221" s="32">
        <v>400</v>
      </c>
      <c r="D221" s="252">
        <v>1100</v>
      </c>
    </row>
    <row r="222" spans="1:4" ht="15.75">
      <c r="A222" s="10"/>
      <c r="B222" s="125" t="s">
        <v>181</v>
      </c>
      <c r="C222" s="32">
        <v>500</v>
      </c>
      <c r="D222" s="252">
        <v>2127422.64</v>
      </c>
    </row>
    <row r="223" spans="1:4" ht="15.75">
      <c r="A223" s="10"/>
      <c r="B223" s="125" t="s">
        <v>45</v>
      </c>
      <c r="C223" s="32">
        <v>600</v>
      </c>
      <c r="D223" s="252">
        <v>64000</v>
      </c>
    </row>
    <row r="224" spans="1:4" ht="15.75">
      <c r="A224" s="10"/>
      <c r="B224" s="125" t="s">
        <v>38</v>
      </c>
      <c r="C224" s="32">
        <v>700</v>
      </c>
      <c r="D224" s="252">
        <v>247554</v>
      </c>
    </row>
    <row r="225" spans="1:7" ht="16.5" thickBot="1">
      <c r="A225" s="10"/>
      <c r="B225" s="125" t="s">
        <v>236</v>
      </c>
      <c r="C225" s="32">
        <v>600</v>
      </c>
      <c r="D225" s="264"/>
      <c r="F225" s="9">
        <v>9300</v>
      </c>
      <c r="G225" s="301" t="s">
        <v>248</v>
      </c>
    </row>
    <row r="226" spans="1:4" ht="15.75">
      <c r="A226" s="10"/>
      <c r="B226" s="19"/>
      <c r="C226" s="63"/>
      <c r="D226" s="44"/>
    </row>
    <row r="227" spans="1:4" ht="16.5" thickBot="1">
      <c r="A227" s="10"/>
      <c r="B227" s="232" t="s">
        <v>26</v>
      </c>
      <c r="C227" s="326"/>
      <c r="D227" s="187">
        <f>SUM(D218:D226)</f>
        <v>4728096.58</v>
      </c>
    </row>
    <row r="228" spans="1:4" ht="15.75">
      <c r="A228" s="10"/>
      <c r="B228" s="228" t="s">
        <v>27</v>
      </c>
      <c r="C228" s="63"/>
      <c r="D228" s="44"/>
    </row>
    <row r="229" spans="1:4" ht="15.75">
      <c r="A229" s="10"/>
      <c r="B229" s="130" t="s">
        <v>182</v>
      </c>
      <c r="C229" s="63"/>
      <c r="D229" s="44"/>
    </row>
    <row r="230" spans="1:4" ht="15.75">
      <c r="A230" s="10"/>
      <c r="B230" s="125" t="s">
        <v>183</v>
      </c>
      <c r="C230" s="32">
        <v>910</v>
      </c>
      <c r="D230" s="252"/>
    </row>
    <row r="231" spans="1:4" ht="15.75">
      <c r="A231" s="10"/>
      <c r="B231" s="127" t="s">
        <v>165</v>
      </c>
      <c r="C231" s="23">
        <v>920</v>
      </c>
      <c r="D231" s="173"/>
    </row>
    <row r="232" spans="1:4" ht="15.75">
      <c r="A232" s="10"/>
      <c r="B232" s="127" t="s">
        <v>166</v>
      </c>
      <c r="C232" s="23">
        <v>930</v>
      </c>
      <c r="D232" s="173"/>
    </row>
    <row r="233" spans="1:4" ht="15.75">
      <c r="A233" s="10"/>
      <c r="B233" s="127" t="s">
        <v>184</v>
      </c>
      <c r="C233" s="23">
        <v>950</v>
      </c>
      <c r="D233" s="173"/>
    </row>
    <row r="234" spans="1:5" ht="15.75">
      <c r="A234" s="10"/>
      <c r="B234" s="127" t="s">
        <v>263</v>
      </c>
      <c r="C234" s="23">
        <v>960</v>
      </c>
      <c r="D234" s="173"/>
      <c r="E234" s="142"/>
    </row>
    <row r="235" spans="1:4" ht="15.75">
      <c r="A235" s="10"/>
      <c r="B235" s="127" t="s">
        <v>168</v>
      </c>
      <c r="C235" s="23">
        <v>970</v>
      </c>
      <c r="D235" s="173"/>
    </row>
    <row r="236" spans="1:4" ht="15.75">
      <c r="A236" s="10"/>
      <c r="B236" s="127" t="s">
        <v>169</v>
      </c>
      <c r="C236" s="23">
        <v>990</v>
      </c>
      <c r="D236" s="173"/>
    </row>
    <row r="237" spans="1:4" ht="16.5" thickBot="1">
      <c r="A237" s="10"/>
      <c r="B237" s="127" t="s">
        <v>170</v>
      </c>
      <c r="C237" s="60">
        <v>9700</v>
      </c>
      <c r="D237" s="187">
        <f>SUM(D230:D236)</f>
        <v>0</v>
      </c>
    </row>
    <row r="238" spans="1:4" ht="15.75">
      <c r="A238" s="10"/>
      <c r="B238" s="16"/>
      <c r="C238" s="66"/>
      <c r="D238" s="164"/>
    </row>
    <row r="239" spans="1:4" ht="16.5" thickBot="1">
      <c r="A239" s="10"/>
      <c r="B239" s="232" t="s">
        <v>29</v>
      </c>
      <c r="C239" s="64"/>
      <c r="D239" s="187">
        <f>D237</f>
        <v>0</v>
      </c>
    </row>
    <row r="240" spans="1:4" ht="15.75">
      <c r="A240" s="10"/>
      <c r="B240" s="19"/>
      <c r="C240" s="63"/>
      <c r="D240" s="44"/>
    </row>
    <row r="241" spans="1:5" ht="15.75">
      <c r="A241" s="10"/>
      <c r="B241" s="27" t="str">
        <f>IF(H$2="","Nonspendable Fund Balance",CONCATENATE("Nonspendable Fund Balance, ",LOOKUP(H$2,T$2:T$10,V$2:V$10)))</f>
        <v>Nonspendable Fund Balance, June 30, 2023</v>
      </c>
      <c r="C241" s="34">
        <v>2710</v>
      </c>
      <c r="D241" s="252"/>
      <c r="E241" s="142"/>
    </row>
    <row r="242" spans="1:5" ht="15.75">
      <c r="A242" s="10"/>
      <c r="B242" s="1" t="str">
        <f>IF(H$2="","Restricted Fund Balance",CONCATENATE("Restricted Fund Balance, ",LOOKUP(H$2,T$2:T$10,V$2:V$10)))</f>
        <v>Restricted Fund Balance, June 30, 2023</v>
      </c>
      <c r="C242" s="2">
        <v>2720</v>
      </c>
      <c r="D242" s="252">
        <f>2346157-0.58</f>
        <v>2346156.42</v>
      </c>
      <c r="E242" s="142"/>
    </row>
    <row r="243" spans="1:5" ht="15.75">
      <c r="A243" s="10"/>
      <c r="B243" s="1" t="str">
        <f>IF(H$2="","Committed Fund Balance",CONCATENATE("Committed Fund Balance, ",LOOKUP(H$2,T$2:T$10,V$2:V$10)))</f>
        <v>Committed Fund Balance, June 30, 2023</v>
      </c>
      <c r="C243" s="2">
        <v>2730</v>
      </c>
      <c r="D243" s="173"/>
      <c r="E243" s="142"/>
    </row>
    <row r="244" spans="1:5" ht="15.75">
      <c r="A244" s="10"/>
      <c r="B244" s="1" t="str">
        <f>IF(H$2="","Assigned Fund Balance",CONCATENATE("Assigned Fund Balance, ",LOOKUP(H$2,T$2:T$10,V$2:V$10)))</f>
        <v>Assigned Fund Balance, June 30, 2023</v>
      </c>
      <c r="C244" s="2">
        <v>2740</v>
      </c>
      <c r="D244" s="173"/>
      <c r="E244" s="142"/>
    </row>
    <row r="245" spans="1:5" ht="16.5" thickBot="1">
      <c r="A245" s="10"/>
      <c r="B245" s="1" t="str">
        <f>IF(H$2="","Unassigned Fund Balance",CONCATENATE("Unassigned Fund Balance, ",LOOKUP(H$2,T$2:T$10,V$2:V$10)))</f>
        <v>Unassigned Fund Balance, June 30, 2023</v>
      </c>
      <c r="C245" s="2">
        <v>2750</v>
      </c>
      <c r="D245" s="259"/>
      <c r="E245" s="142"/>
    </row>
    <row r="246" spans="1:4" ht="16.5" thickBot="1">
      <c r="A246" s="10"/>
      <c r="B246" s="260" t="s">
        <v>245</v>
      </c>
      <c r="C246" s="23">
        <v>2700</v>
      </c>
      <c r="D246" s="187">
        <f>SUM(D241:D245)</f>
        <v>2346156.42</v>
      </c>
    </row>
    <row r="247" spans="1:4" ht="15.75">
      <c r="A247" s="10"/>
      <c r="B247" s="228" t="s">
        <v>315</v>
      </c>
      <c r="C247" s="63"/>
      <c r="D247" s="44"/>
    </row>
    <row r="248" spans="1:4" ht="16.5" thickBot="1">
      <c r="A248" s="10"/>
      <c r="B248" s="232" t="s">
        <v>185</v>
      </c>
      <c r="C248" s="68"/>
      <c r="D248" s="168">
        <f>D227+D239+D246</f>
        <v>7074253</v>
      </c>
    </row>
    <row r="249" spans="1:4" ht="16.5" thickTop="1">
      <c r="A249" s="10"/>
      <c r="B249" s="69"/>
      <c r="C249" s="8"/>
      <c r="D249" s="149"/>
    </row>
    <row r="250" spans="1:4" ht="15.75">
      <c r="A250" s="10"/>
      <c r="B250" s="9" t="s">
        <v>90</v>
      </c>
      <c r="C250" s="8"/>
      <c r="D250" s="149"/>
    </row>
    <row r="251" spans="1:4" ht="15.75">
      <c r="A251" s="10"/>
      <c r="B251" s="8"/>
      <c r="C251" s="8"/>
      <c r="D251" s="149"/>
    </row>
    <row r="252" spans="1:4" ht="15.75">
      <c r="A252" s="10" t="s">
        <v>35</v>
      </c>
      <c r="B252" s="11" t="str">
        <f>$B$1</f>
        <v>DISTRICT SCHOOL BOARD OF OKEECHOBEE COUNTY</v>
      </c>
      <c r="C252" s="8"/>
      <c r="D252" s="149"/>
    </row>
    <row r="253" spans="1:4" ht="15.75">
      <c r="A253" s="10"/>
      <c r="B253" s="12" t="s">
        <v>8</v>
      </c>
      <c r="C253" s="8"/>
      <c r="D253" s="149"/>
    </row>
    <row r="254" spans="1:4" ht="15.75">
      <c r="A254" s="10"/>
      <c r="B254" s="12" t="str">
        <f>$B$26</f>
        <v>For Fiscal Year Ending June 30, 2023</v>
      </c>
      <c r="C254" s="8"/>
      <c r="D254" s="149"/>
    </row>
    <row r="255" spans="1:4" ht="15.75">
      <c r="A255" s="10"/>
      <c r="B255" s="8"/>
      <c r="C255" s="8"/>
      <c r="D255" s="149"/>
    </row>
    <row r="256" spans="1:5" ht="31.5">
      <c r="A256" s="10"/>
      <c r="B256" s="194" t="s">
        <v>265</v>
      </c>
      <c r="C256" s="193"/>
      <c r="D256" s="195" t="s">
        <v>266</v>
      </c>
      <c r="E256" s="140"/>
    </row>
    <row r="257" spans="1:4" ht="15.75">
      <c r="A257" s="10"/>
      <c r="B257" s="213"/>
      <c r="C257" s="93" t="s">
        <v>9</v>
      </c>
      <c r="D257" s="98"/>
    </row>
    <row r="258" spans="1:4" ht="15.75">
      <c r="A258" s="10"/>
      <c r="B258" s="218" t="s">
        <v>448</v>
      </c>
      <c r="C258" s="2" t="s">
        <v>10</v>
      </c>
      <c r="D258" s="169"/>
    </row>
    <row r="259" spans="1:4" ht="15.75">
      <c r="A259" s="10"/>
      <c r="B259" s="131" t="s">
        <v>32</v>
      </c>
      <c r="C259" s="52"/>
      <c r="D259" s="167"/>
    </row>
    <row r="260" spans="1:5" ht="15.75">
      <c r="A260" s="10"/>
      <c r="B260" s="128" t="s">
        <v>407</v>
      </c>
      <c r="C260" s="57">
        <v>3130</v>
      </c>
      <c r="D260" s="252"/>
      <c r="E260" s="19"/>
    </row>
    <row r="261" spans="1:4" ht="15.75">
      <c r="A261" s="10"/>
      <c r="B261" s="127" t="s">
        <v>408</v>
      </c>
      <c r="C261" s="23">
        <v>3170</v>
      </c>
      <c r="D261" s="252"/>
    </row>
    <row r="262" spans="1:4" ht="15.75">
      <c r="A262" s="10"/>
      <c r="B262" s="126" t="s">
        <v>186</v>
      </c>
      <c r="C262" s="2">
        <v>3180</v>
      </c>
      <c r="D262" s="172"/>
    </row>
    <row r="263" spans="1:4" ht="15.75">
      <c r="A263" s="10"/>
      <c r="B263" s="126" t="s">
        <v>116</v>
      </c>
      <c r="C263" s="2">
        <v>3191</v>
      </c>
      <c r="D263" s="172"/>
    </row>
    <row r="264" spans="1:4" ht="15.75">
      <c r="A264" s="10"/>
      <c r="B264" s="126" t="s">
        <v>400</v>
      </c>
      <c r="C264" s="2">
        <v>3192</v>
      </c>
      <c r="D264" s="172"/>
    </row>
    <row r="265" spans="1:4" ht="15.75">
      <c r="A265" s="10"/>
      <c r="B265" s="126" t="s">
        <v>117</v>
      </c>
      <c r="C265" s="2">
        <v>3199</v>
      </c>
      <c r="D265" s="172"/>
    </row>
    <row r="266" spans="1:4" ht="16.5" thickBot="1">
      <c r="A266" s="10"/>
      <c r="B266" s="126" t="s">
        <v>118</v>
      </c>
      <c r="C266" s="56">
        <v>3100</v>
      </c>
      <c r="D266" s="156">
        <f>SUM(D260:D265)</f>
        <v>0</v>
      </c>
    </row>
    <row r="267" spans="1:4" ht="15.75">
      <c r="A267" s="10"/>
      <c r="B267" s="132" t="s">
        <v>111</v>
      </c>
      <c r="C267" s="55"/>
      <c r="D267" s="171"/>
    </row>
    <row r="268" spans="1:4" ht="15.75">
      <c r="A268" s="10"/>
      <c r="B268" s="126" t="s">
        <v>409</v>
      </c>
      <c r="C268" s="2">
        <v>3201</v>
      </c>
      <c r="D268" s="172">
        <v>156574</v>
      </c>
    </row>
    <row r="269" spans="1:4" ht="15.75">
      <c r="A269" s="10"/>
      <c r="B269" s="126" t="s">
        <v>119</v>
      </c>
      <c r="C269" s="2">
        <v>3202</v>
      </c>
      <c r="D269" s="172"/>
    </row>
    <row r="270" spans="1:4" ht="15.75">
      <c r="A270" s="10"/>
      <c r="B270" s="126" t="s">
        <v>408</v>
      </c>
      <c r="C270" s="2">
        <v>3220</v>
      </c>
      <c r="D270" s="172"/>
    </row>
    <row r="271" spans="1:5" ht="15.75">
      <c r="A271" s="10"/>
      <c r="B271" s="126" t="s">
        <v>438</v>
      </c>
      <c r="C271" s="2">
        <v>3225</v>
      </c>
      <c r="D271" s="172">
        <v>353386.4</v>
      </c>
      <c r="E271" s="140"/>
    </row>
    <row r="272" spans="1:4" ht="15.75">
      <c r="A272" s="10"/>
      <c r="B272" s="126" t="s">
        <v>431</v>
      </c>
      <c r="C272" s="2">
        <v>3226</v>
      </c>
      <c r="D272" s="172"/>
    </row>
    <row r="273" spans="1:4" ht="15.75">
      <c r="A273" s="10"/>
      <c r="B273" s="126" t="s">
        <v>234</v>
      </c>
      <c r="C273" s="265">
        <v>3230</v>
      </c>
      <c r="D273" s="172">
        <v>2030107.65</v>
      </c>
    </row>
    <row r="274" spans="1:4" ht="15.75">
      <c r="A274" s="10"/>
      <c r="B274" s="126" t="s">
        <v>187</v>
      </c>
      <c r="C274" s="2">
        <v>3240</v>
      </c>
      <c r="D274" s="172">
        <f>3407679+108394.91+74180.11</f>
        <v>3590254.02</v>
      </c>
    </row>
    <row r="275" spans="1:4" ht="15.75">
      <c r="A275" s="10"/>
      <c r="B275" s="126" t="s">
        <v>410</v>
      </c>
      <c r="C275" s="2">
        <v>3241</v>
      </c>
      <c r="D275" s="172"/>
    </row>
    <row r="276" spans="1:4" ht="15.75">
      <c r="A276" s="10"/>
      <c r="B276" s="126" t="s">
        <v>411</v>
      </c>
      <c r="C276" s="2">
        <v>3242</v>
      </c>
      <c r="D276" s="172"/>
    </row>
    <row r="277" spans="1:4" ht="15.75">
      <c r="A277" s="10"/>
      <c r="B277" s="126" t="s">
        <v>121</v>
      </c>
      <c r="C277" s="2">
        <v>3280</v>
      </c>
      <c r="D277" s="172"/>
    </row>
    <row r="278" spans="1:4" ht="15.75">
      <c r="A278" s="10"/>
      <c r="B278" s="126" t="s">
        <v>173</v>
      </c>
      <c r="C278" s="2">
        <v>3299</v>
      </c>
      <c r="D278" s="172">
        <v>523594.92</v>
      </c>
    </row>
    <row r="279" spans="1:4" ht="16.5" thickBot="1">
      <c r="A279" s="10"/>
      <c r="B279" s="126" t="s">
        <v>122</v>
      </c>
      <c r="C279" s="56">
        <v>3200</v>
      </c>
      <c r="D279" s="156">
        <f>SUM(D268:D278)</f>
        <v>6653916.99</v>
      </c>
    </row>
    <row r="280" spans="1:4" ht="15.75">
      <c r="A280" s="10"/>
      <c r="B280" s="132" t="s">
        <v>12</v>
      </c>
      <c r="C280" s="55"/>
      <c r="D280" s="105"/>
    </row>
    <row r="281" spans="1:4" ht="15.75">
      <c r="A281" s="10"/>
      <c r="B281" s="126" t="s">
        <v>423</v>
      </c>
      <c r="C281" s="2">
        <v>3380</v>
      </c>
      <c r="D281" s="172"/>
    </row>
    <row r="282" spans="1:4" ht="15.75">
      <c r="A282" s="10"/>
      <c r="B282" s="126" t="s">
        <v>420</v>
      </c>
      <c r="C282" s="2">
        <v>3399</v>
      </c>
      <c r="D282" s="173"/>
    </row>
    <row r="283" spans="1:4" ht="16.5" thickBot="1">
      <c r="A283" s="10"/>
      <c r="B283" s="126" t="s">
        <v>133</v>
      </c>
      <c r="C283" s="56">
        <v>3300</v>
      </c>
      <c r="D283" s="156">
        <f>SUM(D281:D282)</f>
        <v>0</v>
      </c>
    </row>
    <row r="284" spans="1:4" ht="15.75">
      <c r="A284" s="10"/>
      <c r="B284" s="132" t="s">
        <v>13</v>
      </c>
      <c r="C284" s="55"/>
      <c r="D284" s="105"/>
    </row>
    <row r="285" spans="1:4" ht="15.75">
      <c r="A285" s="10"/>
      <c r="B285" s="125" t="s">
        <v>272</v>
      </c>
      <c r="C285" s="34">
        <v>3430</v>
      </c>
      <c r="D285" s="172"/>
    </row>
    <row r="286" spans="1:4" ht="15.75">
      <c r="A286" s="10"/>
      <c r="B286" s="125" t="s">
        <v>314</v>
      </c>
      <c r="C286" s="34">
        <v>3440</v>
      </c>
      <c r="D286" s="172"/>
    </row>
    <row r="287" spans="1:5" ht="15.75">
      <c r="A287" s="10"/>
      <c r="B287" s="125" t="s">
        <v>136</v>
      </c>
      <c r="C287" s="34">
        <v>3461</v>
      </c>
      <c r="D287" s="173"/>
      <c r="E287" s="142"/>
    </row>
    <row r="288" spans="1:4" ht="15.75">
      <c r="A288" s="10"/>
      <c r="B288" s="126" t="s">
        <v>177</v>
      </c>
      <c r="C288" s="2">
        <v>3495</v>
      </c>
      <c r="D288" s="172"/>
    </row>
    <row r="289" spans="1:4" ht="16.5" thickBot="1">
      <c r="A289" s="10"/>
      <c r="B289" s="126" t="s">
        <v>145</v>
      </c>
      <c r="C289" s="56">
        <v>3400</v>
      </c>
      <c r="D289" s="156">
        <f>SUM(D285:D288)</f>
        <v>0</v>
      </c>
    </row>
    <row r="290" spans="1:4" ht="16.5" thickBot="1">
      <c r="A290" s="10"/>
      <c r="B290" s="218" t="s">
        <v>14</v>
      </c>
      <c r="C290" s="70"/>
      <c r="D290" s="156">
        <f>D266+D279+D283+D289</f>
        <v>6653916.99</v>
      </c>
    </row>
    <row r="291" spans="1:4" ht="15.75">
      <c r="A291" s="10"/>
      <c r="B291" s="229" t="s">
        <v>15</v>
      </c>
      <c r="C291" s="71"/>
      <c r="D291" s="105"/>
    </row>
    <row r="292" spans="1:4" ht="15.75">
      <c r="A292" s="10"/>
      <c r="B292" s="1" t="s">
        <v>110</v>
      </c>
      <c r="C292" s="2">
        <v>3720</v>
      </c>
      <c r="D292" s="172"/>
    </row>
    <row r="293" spans="1:4" ht="15.75">
      <c r="A293" s="10"/>
      <c r="B293" s="1" t="s">
        <v>112</v>
      </c>
      <c r="C293" s="2">
        <v>3730</v>
      </c>
      <c r="D293" s="172"/>
    </row>
    <row r="294" spans="1:4" ht="15.75">
      <c r="A294" s="10"/>
      <c r="B294" s="1" t="s">
        <v>65</v>
      </c>
      <c r="C294" s="2">
        <v>3740</v>
      </c>
      <c r="D294" s="172"/>
    </row>
    <row r="295" spans="1:4" ht="15.75">
      <c r="A295" s="10"/>
      <c r="B295" s="131" t="s">
        <v>16</v>
      </c>
      <c r="C295" s="93"/>
      <c r="D295" s="188"/>
    </row>
    <row r="296" spans="1:4" ht="15.75">
      <c r="A296" s="10"/>
      <c r="B296" s="126" t="s">
        <v>178</v>
      </c>
      <c r="C296" s="2">
        <v>3610</v>
      </c>
      <c r="D296" s="172"/>
    </row>
    <row r="297" spans="1:4" ht="15.75">
      <c r="A297" s="10"/>
      <c r="B297" s="126" t="s">
        <v>146</v>
      </c>
      <c r="C297" s="2">
        <v>3620</v>
      </c>
      <c r="D297" s="172"/>
    </row>
    <row r="298" spans="1:4" ht="15.75">
      <c r="A298" s="10"/>
      <c r="B298" s="126" t="s">
        <v>147</v>
      </c>
      <c r="C298" s="2">
        <v>3630</v>
      </c>
      <c r="D298" s="172"/>
    </row>
    <row r="299" spans="1:4" ht="15.75">
      <c r="A299" s="10"/>
      <c r="B299" s="126" t="s">
        <v>188</v>
      </c>
      <c r="C299" s="2">
        <v>3650</v>
      </c>
      <c r="D299" s="172"/>
    </row>
    <row r="300" spans="1:13" ht="15.75">
      <c r="A300" s="10"/>
      <c r="B300" s="127" t="s">
        <v>267</v>
      </c>
      <c r="C300" s="23">
        <v>3660</v>
      </c>
      <c r="D300" s="173"/>
      <c r="E300" s="144"/>
      <c r="F300" s="49"/>
      <c r="G300" s="49"/>
      <c r="H300" s="49"/>
      <c r="I300" s="49"/>
      <c r="J300" s="49"/>
      <c r="K300" s="49"/>
      <c r="L300" s="49"/>
      <c r="M300" s="49"/>
    </row>
    <row r="301" spans="1:4" ht="15.75">
      <c r="A301" s="10"/>
      <c r="B301" s="126" t="s">
        <v>149</v>
      </c>
      <c r="C301" s="2">
        <v>3670</v>
      </c>
      <c r="D301" s="173"/>
    </row>
    <row r="302" spans="1:4" ht="15.75">
      <c r="A302" s="10"/>
      <c r="B302" s="126" t="s">
        <v>150</v>
      </c>
      <c r="C302" s="2">
        <v>3690</v>
      </c>
      <c r="D302" s="173"/>
    </row>
    <row r="303" spans="1:4" ht="16.5" thickBot="1">
      <c r="A303" s="10"/>
      <c r="B303" s="126" t="s">
        <v>151</v>
      </c>
      <c r="C303" s="56">
        <v>3600</v>
      </c>
      <c r="D303" s="156">
        <f>SUM(D296:D302)</f>
        <v>0</v>
      </c>
    </row>
    <row r="304" spans="1:4" ht="16.5" thickBot="1">
      <c r="A304" s="10"/>
      <c r="B304" s="218" t="s">
        <v>17</v>
      </c>
      <c r="C304" s="56"/>
      <c r="D304" s="190">
        <f>SUM(D292:D294)+D303</f>
        <v>0</v>
      </c>
    </row>
    <row r="305" spans="1:4" ht="15.75">
      <c r="A305" s="10"/>
      <c r="B305" s="24"/>
      <c r="C305" s="22"/>
      <c r="D305" s="164"/>
    </row>
    <row r="306" spans="1:5" ht="16.5" thickBot="1">
      <c r="A306" s="10"/>
      <c r="B306" s="1" t="str">
        <f>IF(H2="","Fund Balance",CONCATENATE("Fund Balance, ",LOOKUP(H2,T2:T10,U2:U10)))</f>
        <v>Fund Balance, July 1, 2022</v>
      </c>
      <c r="C306" s="145">
        <v>2800</v>
      </c>
      <c r="D306" s="264"/>
      <c r="E306" s="142"/>
    </row>
    <row r="307" spans="1:4" ht="15.75">
      <c r="A307" s="10"/>
      <c r="B307" s="229" t="s">
        <v>33</v>
      </c>
      <c r="C307" s="55"/>
      <c r="D307" s="105"/>
    </row>
    <row r="308" spans="1:4" ht="16.5" thickBot="1">
      <c r="A308" s="10"/>
      <c r="B308" s="218" t="s">
        <v>318</v>
      </c>
      <c r="C308" s="5"/>
      <c r="D308" s="106">
        <f>(D290+D304+D306)</f>
        <v>6653916.99</v>
      </c>
    </row>
    <row r="309" spans="1:4" ht="16.5" thickTop="1">
      <c r="A309" s="10"/>
      <c r="B309" s="31"/>
      <c r="C309" s="117"/>
      <c r="D309" s="107"/>
    </row>
    <row r="310" spans="1:2" ht="15.75">
      <c r="A310" s="10"/>
      <c r="B310" s="9" t="s">
        <v>87</v>
      </c>
    </row>
    <row r="311" spans="1:3" ht="15.75">
      <c r="A311" s="10"/>
      <c r="B311" s="30"/>
      <c r="C311" s="72"/>
    </row>
    <row r="312" spans="1:2" ht="15.75">
      <c r="A312" s="10" t="s">
        <v>36</v>
      </c>
      <c r="B312" s="11" t="str">
        <f>$B$1</f>
        <v>DISTRICT SCHOOL BOARD OF OKEECHOBEE COUNTY</v>
      </c>
    </row>
    <row r="313" spans="1:2" ht="15.75">
      <c r="A313" s="10"/>
      <c r="B313" s="12" t="s">
        <v>8</v>
      </c>
    </row>
    <row r="314" spans="1:2" ht="15.75">
      <c r="A314" s="10"/>
      <c r="B314" s="12" t="str">
        <f>$B$26</f>
        <v>For Fiscal Year Ending June 30, 2023</v>
      </c>
    </row>
    <row r="315" ht="15.75">
      <c r="A315" s="10"/>
    </row>
    <row r="316" spans="1:11" ht="15.75">
      <c r="A316" s="10"/>
      <c r="B316" s="58" t="s">
        <v>264</v>
      </c>
      <c r="K316" s="100" t="s">
        <v>91</v>
      </c>
    </row>
    <row r="317" spans="1:11" ht="15.75">
      <c r="A317" s="10"/>
      <c r="B317" s="51"/>
      <c r="C317" s="93" t="s">
        <v>9</v>
      </c>
      <c r="D317" s="52" t="s">
        <v>20</v>
      </c>
      <c r="E317" s="93" t="s">
        <v>21</v>
      </c>
      <c r="F317" s="93" t="s">
        <v>22</v>
      </c>
      <c r="G317" s="93" t="s">
        <v>23</v>
      </c>
      <c r="H317" s="93" t="s">
        <v>24</v>
      </c>
      <c r="I317" s="93" t="s">
        <v>430</v>
      </c>
      <c r="J317" s="93" t="s">
        <v>25</v>
      </c>
      <c r="K317" s="93" t="s">
        <v>286</v>
      </c>
    </row>
    <row r="318" spans="1:11" ht="15.75">
      <c r="A318" s="10"/>
      <c r="B318" s="218" t="s">
        <v>451</v>
      </c>
      <c r="C318" s="2" t="s">
        <v>10</v>
      </c>
      <c r="D318" s="2"/>
      <c r="E318" s="2">
        <v>100</v>
      </c>
      <c r="F318" s="2">
        <v>200</v>
      </c>
      <c r="G318" s="2">
        <v>300</v>
      </c>
      <c r="H318" s="2">
        <v>400</v>
      </c>
      <c r="I318" s="2">
        <v>500</v>
      </c>
      <c r="J318" s="2">
        <v>600</v>
      </c>
      <c r="K318" s="2">
        <v>700</v>
      </c>
    </row>
    <row r="319" spans="1:11" ht="15.75">
      <c r="A319" s="10"/>
      <c r="B319" s="137" t="s">
        <v>152</v>
      </c>
      <c r="C319" s="23">
        <v>5000</v>
      </c>
      <c r="D319" s="161">
        <f>SUM(E319:K319)</f>
        <v>2412917.24</v>
      </c>
      <c r="E319" s="255">
        <v>920331.38</v>
      </c>
      <c r="F319" s="255">
        <v>508282.67</v>
      </c>
      <c r="G319" s="255">
        <v>391065.54</v>
      </c>
      <c r="H319" s="255"/>
      <c r="I319" s="255">
        <v>382243.76</v>
      </c>
      <c r="J319" s="255">
        <v>141796.89</v>
      </c>
      <c r="K319" s="255">
        <v>69197</v>
      </c>
    </row>
    <row r="320" spans="1:11" ht="15.75">
      <c r="A320" s="10"/>
      <c r="B320" s="1" t="s">
        <v>417</v>
      </c>
      <c r="C320" s="2">
        <v>6100</v>
      </c>
      <c r="D320" s="161">
        <f aca="true" t="shared" si="5" ref="D320:D325">SUM(E320:K320)</f>
        <v>819375.62</v>
      </c>
      <c r="E320" s="256">
        <v>520612.06</v>
      </c>
      <c r="F320" s="256">
        <v>249956.35</v>
      </c>
      <c r="G320" s="256">
        <v>14059.32</v>
      </c>
      <c r="H320" s="256"/>
      <c r="I320" s="256">
        <v>29138.29</v>
      </c>
      <c r="J320" s="256">
        <v>1609.6</v>
      </c>
      <c r="K320" s="256">
        <v>4000</v>
      </c>
    </row>
    <row r="321" spans="1:12" ht="15.75">
      <c r="A321" s="10"/>
      <c r="B321" s="1" t="s">
        <v>153</v>
      </c>
      <c r="C321" s="2">
        <v>6200</v>
      </c>
      <c r="D321" s="161">
        <f t="shared" si="5"/>
        <v>0</v>
      </c>
      <c r="E321" s="256"/>
      <c r="F321" s="256"/>
      <c r="G321" s="256"/>
      <c r="H321" s="256"/>
      <c r="I321" s="256"/>
      <c r="J321" s="256"/>
      <c r="K321" s="256"/>
      <c r="L321" s="50"/>
    </row>
    <row r="322" spans="1:12" ht="15.75">
      <c r="A322" s="10"/>
      <c r="B322" s="1" t="s">
        <v>154</v>
      </c>
      <c r="C322" s="2">
        <v>6300</v>
      </c>
      <c r="D322" s="161">
        <f t="shared" si="5"/>
        <v>1383916.47</v>
      </c>
      <c r="E322" s="256">
        <v>990013.94</v>
      </c>
      <c r="F322" s="256">
        <v>374749.6</v>
      </c>
      <c r="G322" s="256">
        <v>15268.3</v>
      </c>
      <c r="H322" s="256"/>
      <c r="I322" s="256">
        <v>2160</v>
      </c>
      <c r="J322" s="256">
        <v>482.13</v>
      </c>
      <c r="K322" s="256">
        <v>1242.5</v>
      </c>
      <c r="L322" s="50"/>
    </row>
    <row r="323" spans="1:12" ht="15.75">
      <c r="A323" s="10"/>
      <c r="B323" s="1" t="s">
        <v>155</v>
      </c>
      <c r="C323" s="2">
        <v>6400</v>
      </c>
      <c r="D323" s="161">
        <f t="shared" si="5"/>
        <v>1386047.0699999998</v>
      </c>
      <c r="E323" s="256">
        <v>754009.54</v>
      </c>
      <c r="F323" s="256">
        <v>296184.2</v>
      </c>
      <c r="G323" s="256">
        <v>174789.96</v>
      </c>
      <c r="H323" s="256"/>
      <c r="I323" s="256">
        <v>19585.22</v>
      </c>
      <c r="J323" s="256">
        <v>26308.15</v>
      </c>
      <c r="K323" s="256">
        <v>115170</v>
      </c>
      <c r="L323" s="50"/>
    </row>
    <row r="324" spans="1:12" ht="15.75">
      <c r="A324" s="10"/>
      <c r="B324" s="1" t="s">
        <v>421</v>
      </c>
      <c r="C324" s="2">
        <v>6500</v>
      </c>
      <c r="D324" s="161">
        <f t="shared" si="5"/>
        <v>116791</v>
      </c>
      <c r="E324" s="256">
        <v>78625</v>
      </c>
      <c r="F324" s="256">
        <v>38166</v>
      </c>
      <c r="G324" s="256"/>
      <c r="H324" s="256"/>
      <c r="I324" s="256"/>
      <c r="J324" s="256"/>
      <c r="K324" s="256"/>
      <c r="L324" s="50"/>
    </row>
    <row r="325" spans="1:12" ht="15.75">
      <c r="A325" s="10"/>
      <c r="B325" s="1" t="s">
        <v>261</v>
      </c>
      <c r="C325" s="2">
        <v>7100</v>
      </c>
      <c r="D325" s="161">
        <f t="shared" si="5"/>
        <v>0</v>
      </c>
      <c r="E325" s="256"/>
      <c r="F325" s="256"/>
      <c r="G325" s="256"/>
      <c r="H325" s="256"/>
      <c r="I325" s="256"/>
      <c r="J325" s="256"/>
      <c r="K325" s="256"/>
      <c r="L325" s="50"/>
    </row>
    <row r="326" spans="1:12" ht="15.75">
      <c r="A326" s="10"/>
      <c r="B326" s="1" t="s">
        <v>156</v>
      </c>
      <c r="C326" s="2">
        <v>7200</v>
      </c>
      <c r="D326" s="162">
        <f aca="true" t="shared" si="6" ref="D326:D337">SUM(E326:K326)</f>
        <v>329796.06</v>
      </c>
      <c r="E326" s="256"/>
      <c r="F326" s="256"/>
      <c r="G326" s="256"/>
      <c r="H326" s="256"/>
      <c r="I326" s="256"/>
      <c r="J326" s="256"/>
      <c r="K326" s="256">
        <v>329796.06</v>
      </c>
      <c r="L326" s="50"/>
    </row>
    <row r="327" spans="1:12" ht="15.75">
      <c r="A327" s="10"/>
      <c r="B327" s="1" t="s">
        <v>157</v>
      </c>
      <c r="C327" s="2">
        <v>7300</v>
      </c>
      <c r="D327" s="162">
        <f t="shared" si="6"/>
        <v>5500</v>
      </c>
      <c r="E327" s="256"/>
      <c r="F327" s="256"/>
      <c r="G327" s="256">
        <v>5500</v>
      </c>
      <c r="H327" s="256"/>
      <c r="I327" s="256"/>
      <c r="J327" s="256"/>
      <c r="K327" s="256"/>
      <c r="L327" s="50"/>
    </row>
    <row r="328" spans="1:12" ht="15.75">
      <c r="A328" s="10"/>
      <c r="B328" s="1" t="s">
        <v>158</v>
      </c>
      <c r="C328" s="2">
        <v>7400</v>
      </c>
      <c r="D328" s="162">
        <f t="shared" si="6"/>
        <v>0</v>
      </c>
      <c r="E328" s="256"/>
      <c r="F328" s="256"/>
      <c r="G328" s="256"/>
      <c r="H328" s="256"/>
      <c r="I328" s="256"/>
      <c r="J328" s="256"/>
      <c r="K328" s="256"/>
      <c r="L328" s="50"/>
    </row>
    <row r="329" spans="1:12" ht="15.75">
      <c r="A329" s="10"/>
      <c r="B329" s="1" t="s">
        <v>159</v>
      </c>
      <c r="C329" s="2">
        <v>7500</v>
      </c>
      <c r="D329" s="162">
        <f t="shared" si="6"/>
        <v>0</v>
      </c>
      <c r="E329" s="256"/>
      <c r="F329" s="256"/>
      <c r="G329" s="256"/>
      <c r="H329" s="256"/>
      <c r="I329" s="256"/>
      <c r="J329" s="256"/>
      <c r="K329" s="256"/>
      <c r="L329" s="50"/>
    </row>
    <row r="330" spans="1:12" ht="15.75">
      <c r="A330" s="10"/>
      <c r="B330" s="1" t="s">
        <v>189</v>
      </c>
      <c r="C330" s="2">
        <v>7600</v>
      </c>
      <c r="D330" s="162">
        <f t="shared" si="6"/>
        <v>0</v>
      </c>
      <c r="E330" s="256"/>
      <c r="F330" s="256"/>
      <c r="G330" s="256"/>
      <c r="H330" s="256"/>
      <c r="I330" s="256"/>
      <c r="J330" s="256"/>
      <c r="K330" s="256"/>
      <c r="L330" s="50"/>
    </row>
    <row r="331" spans="1:12" ht="15.75">
      <c r="A331" s="10"/>
      <c r="B331" s="1" t="s">
        <v>160</v>
      </c>
      <c r="C331" s="2">
        <v>7700</v>
      </c>
      <c r="D331" s="162">
        <f t="shared" si="6"/>
        <v>869</v>
      </c>
      <c r="E331" s="256"/>
      <c r="F331" s="256"/>
      <c r="G331" s="256">
        <v>539</v>
      </c>
      <c r="H331" s="256"/>
      <c r="I331" s="256"/>
      <c r="J331" s="256"/>
      <c r="K331" s="256">
        <v>330</v>
      </c>
      <c r="L331" s="50"/>
    </row>
    <row r="332" spans="1:12" ht="15.75">
      <c r="A332" s="10"/>
      <c r="B332" s="1" t="s">
        <v>274</v>
      </c>
      <c r="C332" s="2">
        <v>7800</v>
      </c>
      <c r="D332" s="162">
        <f t="shared" si="6"/>
        <v>198704.53</v>
      </c>
      <c r="E332" s="256">
        <v>122745.88</v>
      </c>
      <c r="F332" s="256">
        <v>73808.65</v>
      </c>
      <c r="G332" s="256">
        <v>150</v>
      </c>
      <c r="H332" s="256"/>
      <c r="I332" s="256"/>
      <c r="J332" s="256"/>
      <c r="K332" s="256">
        <v>2000</v>
      </c>
      <c r="L332" s="50"/>
    </row>
    <row r="333" spans="1:12" ht="15.75">
      <c r="A333" s="10"/>
      <c r="B333" s="1" t="s">
        <v>161</v>
      </c>
      <c r="C333" s="2">
        <v>7900</v>
      </c>
      <c r="D333" s="162">
        <f t="shared" si="6"/>
        <v>0</v>
      </c>
      <c r="E333" s="256"/>
      <c r="F333" s="256"/>
      <c r="G333" s="256"/>
      <c r="H333" s="256"/>
      <c r="I333" s="256"/>
      <c r="J333" s="256"/>
      <c r="K333" s="256"/>
      <c r="L333" s="50"/>
    </row>
    <row r="334" spans="1:12" ht="15.75">
      <c r="A334" s="10"/>
      <c r="B334" s="1" t="s">
        <v>162</v>
      </c>
      <c r="C334" s="2">
        <v>8100</v>
      </c>
      <c r="D334" s="162">
        <f t="shared" si="6"/>
        <v>0</v>
      </c>
      <c r="E334" s="256"/>
      <c r="F334" s="256"/>
      <c r="G334" s="256"/>
      <c r="H334" s="256"/>
      <c r="I334" s="256"/>
      <c r="J334" s="256"/>
      <c r="K334" s="256"/>
      <c r="L334" s="50"/>
    </row>
    <row r="335" spans="1:12" ht="15.75">
      <c r="A335" s="10"/>
      <c r="B335" s="1" t="s">
        <v>163</v>
      </c>
      <c r="C335" s="2">
        <v>8200</v>
      </c>
      <c r="D335" s="162">
        <f t="shared" si="6"/>
        <v>0</v>
      </c>
      <c r="E335" s="256"/>
      <c r="F335" s="256"/>
      <c r="G335" s="256"/>
      <c r="H335" s="256"/>
      <c r="I335" s="256"/>
      <c r="J335" s="256"/>
      <c r="K335" s="256"/>
      <c r="L335" s="50"/>
    </row>
    <row r="336" spans="1:12" ht="15.75">
      <c r="A336" s="10"/>
      <c r="B336" s="1" t="s">
        <v>164</v>
      </c>
      <c r="C336" s="2">
        <v>9100</v>
      </c>
      <c r="D336" s="162">
        <f t="shared" si="6"/>
        <v>0</v>
      </c>
      <c r="E336" s="266"/>
      <c r="F336" s="266"/>
      <c r="G336" s="266"/>
      <c r="H336" s="266"/>
      <c r="I336" s="266"/>
      <c r="J336" s="256"/>
      <c r="K336" s="256"/>
      <c r="L336" s="50"/>
    </row>
    <row r="337" spans="1:13" ht="16.5" thickBot="1">
      <c r="A337" s="10"/>
      <c r="B337" s="1" t="s">
        <v>200</v>
      </c>
      <c r="C337" s="2">
        <v>9300</v>
      </c>
      <c r="D337" s="163">
        <f t="shared" si="6"/>
        <v>0</v>
      </c>
      <c r="E337" s="300"/>
      <c r="F337" s="300"/>
      <c r="G337" s="300"/>
      <c r="H337" s="300"/>
      <c r="I337" s="300"/>
      <c r="J337" s="257"/>
      <c r="K337" s="300"/>
      <c r="L337" s="108"/>
      <c r="M337" s="108"/>
    </row>
    <row r="338" spans="1:12" ht="16.5" thickBot="1">
      <c r="A338" s="10"/>
      <c r="B338" s="218" t="s">
        <v>26</v>
      </c>
      <c r="C338" s="5"/>
      <c r="D338" s="187">
        <f>SUM(E338:K338)</f>
        <v>6653916.989999999</v>
      </c>
      <c r="E338" s="36">
        <f aca="true" t="shared" si="7" ref="E338:K338">SUM(E319:E337)</f>
        <v>3386337.8</v>
      </c>
      <c r="F338" s="36">
        <f t="shared" si="7"/>
        <v>1541147.47</v>
      </c>
      <c r="G338" s="36">
        <f t="shared" si="7"/>
        <v>601372.12</v>
      </c>
      <c r="H338" s="36">
        <f t="shared" si="7"/>
        <v>0</v>
      </c>
      <c r="I338" s="36">
        <f t="shared" si="7"/>
        <v>433127.27</v>
      </c>
      <c r="J338" s="36">
        <f t="shared" si="7"/>
        <v>170196.77000000002</v>
      </c>
      <c r="K338" s="36">
        <f t="shared" si="7"/>
        <v>521735.56</v>
      </c>
      <c r="L338" s="50"/>
    </row>
    <row r="339" spans="1:12" ht="15.75">
      <c r="A339" s="10"/>
      <c r="B339" s="263" t="s">
        <v>27</v>
      </c>
      <c r="C339" s="52"/>
      <c r="D339" s="170"/>
      <c r="E339" s="8"/>
      <c r="F339" s="8"/>
      <c r="G339" s="8"/>
      <c r="H339" s="8"/>
      <c r="I339" s="8"/>
      <c r="J339" s="8"/>
      <c r="K339" s="8"/>
      <c r="L339" s="50"/>
    </row>
    <row r="340" spans="1:11" ht="15.75">
      <c r="A340" s="10"/>
      <c r="B340" s="132" t="s">
        <v>44</v>
      </c>
      <c r="C340" s="55"/>
      <c r="D340" s="105"/>
      <c r="E340" s="46"/>
      <c r="F340" s="46"/>
      <c r="G340" s="46"/>
      <c r="H340" s="46"/>
      <c r="I340" s="46"/>
      <c r="J340" s="46"/>
      <c r="K340" s="8"/>
    </row>
    <row r="341" spans="1:11" ht="15.75">
      <c r="A341" s="10"/>
      <c r="B341" s="126" t="s">
        <v>183</v>
      </c>
      <c r="C341" s="2">
        <v>910</v>
      </c>
      <c r="D341" s="172"/>
      <c r="E341" s="46"/>
      <c r="F341" s="46"/>
      <c r="G341" s="46"/>
      <c r="H341" s="46"/>
      <c r="I341" s="46"/>
      <c r="J341" s="46"/>
      <c r="K341" s="8"/>
    </row>
    <row r="342" spans="1:11" ht="15.75">
      <c r="A342" s="10"/>
      <c r="B342" s="126" t="s">
        <v>165</v>
      </c>
      <c r="C342" s="2">
        <v>920</v>
      </c>
      <c r="D342" s="172"/>
      <c r="E342" s="46"/>
      <c r="F342" s="46"/>
      <c r="G342" s="46"/>
      <c r="H342" s="46"/>
      <c r="I342" s="46"/>
      <c r="J342" s="46"/>
      <c r="K342" s="8"/>
    </row>
    <row r="343" spans="1:11" ht="15.75">
      <c r="A343" s="10"/>
      <c r="B343" s="126" t="s">
        <v>166</v>
      </c>
      <c r="C343" s="2">
        <v>930</v>
      </c>
      <c r="D343" s="172"/>
      <c r="E343" s="46"/>
      <c r="F343" s="46"/>
      <c r="G343" s="46"/>
      <c r="H343" s="46"/>
      <c r="I343" s="46"/>
      <c r="J343" s="46"/>
      <c r="K343" s="8"/>
    </row>
    <row r="344" spans="1:11" ht="15.75">
      <c r="A344" s="10"/>
      <c r="B344" s="126" t="s">
        <v>188</v>
      </c>
      <c r="C344" s="2">
        <v>950</v>
      </c>
      <c r="D344" s="172"/>
      <c r="E344" s="46"/>
      <c r="F344" s="46"/>
      <c r="G344" s="46"/>
      <c r="H344" s="46"/>
      <c r="I344" s="46"/>
      <c r="J344" s="46"/>
      <c r="K344" s="8"/>
    </row>
    <row r="345" spans="1:5" ht="15.75">
      <c r="A345" s="10"/>
      <c r="B345" s="125" t="s">
        <v>263</v>
      </c>
      <c r="C345" s="32">
        <v>960</v>
      </c>
      <c r="D345" s="173"/>
      <c r="E345" s="142"/>
    </row>
    <row r="346" spans="1:11" ht="15.75">
      <c r="A346" s="10"/>
      <c r="B346" s="126" t="s">
        <v>168</v>
      </c>
      <c r="C346" s="2">
        <v>970</v>
      </c>
      <c r="D346" s="173"/>
      <c r="E346" s="46"/>
      <c r="F346" s="46"/>
      <c r="G346" s="46"/>
      <c r="H346" s="46"/>
      <c r="I346" s="46"/>
      <c r="J346" s="46"/>
      <c r="K346" s="8"/>
    </row>
    <row r="347" spans="1:11" ht="15.75">
      <c r="A347" s="10"/>
      <c r="B347" s="126" t="s">
        <v>169</v>
      </c>
      <c r="C347" s="2">
        <v>990</v>
      </c>
      <c r="D347" s="173"/>
      <c r="E347" s="46"/>
      <c r="F347" s="46"/>
      <c r="G347" s="46"/>
      <c r="H347" s="46"/>
      <c r="I347" s="46"/>
      <c r="J347" s="46"/>
      <c r="K347" s="8"/>
    </row>
    <row r="348" spans="1:11" ht="16.5" thickBot="1">
      <c r="A348" s="10"/>
      <c r="B348" s="128" t="s">
        <v>170</v>
      </c>
      <c r="C348" s="102">
        <v>9700</v>
      </c>
      <c r="D348" s="163">
        <f>SUM(D341:D347)</f>
        <v>0</v>
      </c>
      <c r="E348" s="8"/>
      <c r="F348" s="8"/>
      <c r="G348" s="8"/>
      <c r="H348" s="8"/>
      <c r="I348" s="8"/>
      <c r="J348" s="8"/>
      <c r="K348" s="8"/>
    </row>
    <row r="349" spans="1:11" ht="16.5" thickBot="1">
      <c r="A349" s="10"/>
      <c r="B349" s="260" t="s">
        <v>29</v>
      </c>
      <c r="C349" s="60"/>
      <c r="D349" s="190">
        <f>(D348)</f>
        <v>0</v>
      </c>
      <c r="E349" s="46"/>
      <c r="F349" s="8"/>
      <c r="G349" s="46"/>
      <c r="H349" s="46"/>
      <c r="I349" s="46"/>
      <c r="J349" s="46"/>
      <c r="K349" s="8"/>
    </row>
    <row r="350" spans="1:11" ht="15.75">
      <c r="A350" s="10"/>
      <c r="B350" s="258"/>
      <c r="C350" s="146"/>
      <c r="D350" s="164"/>
      <c r="E350" s="46"/>
      <c r="F350" s="8"/>
      <c r="G350" s="46"/>
      <c r="H350" s="46"/>
      <c r="I350" s="46"/>
      <c r="J350" s="46"/>
      <c r="K350" s="8"/>
    </row>
    <row r="351" spans="1:11" ht="15.75">
      <c r="A351" s="10"/>
      <c r="B351" s="27" t="str">
        <f>IF(H$2="","Nonspendable Fund Balance",CONCATENATE("Nonspendable Fund Balance, ",LOOKUP(H$2,T$2:T$10,V$2:V$10)))</f>
        <v>Nonspendable Fund Balance, June 30, 2023</v>
      </c>
      <c r="C351" s="34">
        <v>2710</v>
      </c>
      <c r="D351" s="252"/>
      <c r="E351" s="46"/>
      <c r="F351" s="8"/>
      <c r="G351" s="46"/>
      <c r="H351" s="46"/>
      <c r="I351" s="46"/>
      <c r="J351" s="46"/>
      <c r="K351" s="8"/>
    </row>
    <row r="352" spans="1:11" ht="15.75">
      <c r="A352" s="10"/>
      <c r="B352" s="1" t="str">
        <f>IF(H$2="","Restricted Fund Balance",CONCATENATE("Restricted Fund Balance, ",LOOKUP(H$2,T$2:T$10,V$2:V$10)))</f>
        <v>Restricted Fund Balance, June 30, 2023</v>
      </c>
      <c r="C352" s="2">
        <v>2720</v>
      </c>
      <c r="D352" s="252"/>
      <c r="E352" s="46"/>
      <c r="F352" s="8"/>
      <c r="G352" s="46"/>
      <c r="H352" s="46"/>
      <c r="I352" s="46"/>
      <c r="J352" s="46"/>
      <c r="K352" s="8"/>
    </row>
    <row r="353" spans="1:11" ht="15.75">
      <c r="A353" s="10"/>
      <c r="B353" s="1" t="str">
        <f>IF(H$2="","Committed Fund Balance",CONCATENATE("Committed Fund Balance, ",LOOKUP(H$2,T$2:T$10,V$2:V$10)))</f>
        <v>Committed Fund Balance, June 30, 2023</v>
      </c>
      <c r="C353" s="2">
        <v>2730</v>
      </c>
      <c r="D353" s="173"/>
      <c r="E353" s="46"/>
      <c r="F353" s="8"/>
      <c r="G353" s="46"/>
      <c r="H353" s="46"/>
      <c r="I353" s="46"/>
      <c r="J353" s="46"/>
      <c r="K353" s="8"/>
    </row>
    <row r="354" spans="1:11" ht="15.75">
      <c r="A354" s="10"/>
      <c r="B354" s="1" t="str">
        <f>IF(H$2="","Assigned Fund Balance",CONCATENATE("Assigned Fund Balance, ",LOOKUP(H$2,T$2:T$10,V$2:V$10)))</f>
        <v>Assigned Fund Balance, June 30, 2023</v>
      </c>
      <c r="C354" s="2">
        <v>2740</v>
      </c>
      <c r="D354" s="173"/>
      <c r="E354" s="46"/>
      <c r="F354" s="8"/>
      <c r="G354" s="46"/>
      <c r="H354" s="46"/>
      <c r="I354" s="46"/>
      <c r="J354" s="46"/>
      <c r="K354" s="8"/>
    </row>
    <row r="355" spans="1:11" ht="15.75">
      <c r="A355" s="10"/>
      <c r="B355" s="1" t="str">
        <f>IF(H$2="","Unassigned Fund Balance",CONCATENATE("Unassigned Fund Balance, ",LOOKUP(H$2,T$2:T$10,V$2:V$10)))</f>
        <v>Unassigned Fund Balance, June 30, 2023</v>
      </c>
      <c r="C355" s="2">
        <v>2750</v>
      </c>
      <c r="D355" s="173"/>
      <c r="E355" s="46"/>
      <c r="F355" s="8"/>
      <c r="G355" s="46"/>
      <c r="H355" s="46"/>
      <c r="I355" s="46"/>
      <c r="J355" s="46"/>
      <c r="K355" s="8"/>
    </row>
    <row r="356" spans="1:11" ht="16.5" thickBot="1">
      <c r="A356" s="10"/>
      <c r="B356" s="260" t="s">
        <v>245</v>
      </c>
      <c r="C356" s="23">
        <v>2700</v>
      </c>
      <c r="D356" s="163">
        <f>SUM(D351:D355)</f>
        <v>0</v>
      </c>
      <c r="E356" s="46"/>
      <c r="F356" s="8"/>
      <c r="G356" s="46"/>
      <c r="H356" s="46"/>
      <c r="I356" s="46"/>
      <c r="J356" s="46"/>
      <c r="K356" s="8"/>
    </row>
    <row r="357" spans="1:11" ht="15.75">
      <c r="A357" s="10"/>
      <c r="B357" s="228" t="s">
        <v>315</v>
      </c>
      <c r="C357" s="63"/>
      <c r="D357" s="44"/>
      <c r="E357" s="46"/>
      <c r="F357" s="8"/>
      <c r="G357" s="46"/>
      <c r="H357" s="46"/>
      <c r="I357" s="46"/>
      <c r="J357" s="46"/>
      <c r="K357" s="8"/>
    </row>
    <row r="358" spans="1:11" ht="16.5" thickBot="1">
      <c r="A358" s="10"/>
      <c r="B358" s="232" t="s">
        <v>185</v>
      </c>
      <c r="C358" s="68"/>
      <c r="D358" s="168">
        <f>D338+D349+D356</f>
        <v>6653916.989999999</v>
      </c>
      <c r="E358" s="46"/>
      <c r="F358" s="8"/>
      <c r="G358" s="46"/>
      <c r="H358" s="46"/>
      <c r="I358" s="46"/>
      <c r="J358" s="46"/>
      <c r="K358" s="8"/>
    </row>
    <row r="359" ht="16.5" thickTop="1">
      <c r="A359" s="10"/>
    </row>
    <row r="360" spans="1:6" ht="15.75">
      <c r="A360" s="10"/>
      <c r="B360" s="9" t="s">
        <v>30</v>
      </c>
      <c r="F360" s="74"/>
    </row>
    <row r="361" spans="1:6" ht="15.75">
      <c r="A361" s="10"/>
      <c r="F361" s="74"/>
    </row>
    <row r="362" spans="1:6" ht="15.75">
      <c r="A362" s="10" t="s">
        <v>257</v>
      </c>
      <c r="B362" s="11" t="str">
        <f>$B$1</f>
        <v>DISTRICT SCHOOL BOARD OF OKEECHOBEE COUNTY</v>
      </c>
      <c r="C362" s="8"/>
      <c r="D362" s="149"/>
      <c r="F362" s="74"/>
    </row>
    <row r="363" spans="1:6" ht="15.75">
      <c r="A363" s="10"/>
      <c r="B363" s="12" t="s">
        <v>8</v>
      </c>
      <c r="C363" s="8"/>
      <c r="D363" s="149"/>
      <c r="F363" s="74"/>
    </row>
    <row r="364" spans="1:6" ht="15.75">
      <c r="A364" s="10"/>
      <c r="B364" s="12" t="str">
        <f>$B$26</f>
        <v>For Fiscal Year Ending June 30, 2023</v>
      </c>
      <c r="C364" s="8"/>
      <c r="D364" s="149"/>
      <c r="F364" s="74"/>
    </row>
    <row r="365" spans="1:6" ht="15.75">
      <c r="A365" s="10"/>
      <c r="B365" s="8"/>
      <c r="C365" s="8"/>
      <c r="D365" s="149"/>
      <c r="F365" s="74"/>
    </row>
    <row r="366" spans="1:6" ht="31.5" customHeight="1">
      <c r="A366" s="10"/>
      <c r="B366" s="348" t="s">
        <v>497</v>
      </c>
      <c r="C366" s="348"/>
      <c r="D366" s="195" t="s">
        <v>258</v>
      </c>
      <c r="F366" s="74"/>
    </row>
    <row r="367" spans="1:6" ht="15.75">
      <c r="A367" s="10"/>
      <c r="B367" s="213"/>
      <c r="C367" s="93" t="s">
        <v>9</v>
      </c>
      <c r="D367" s="98"/>
      <c r="F367" s="74"/>
    </row>
    <row r="368" spans="1:6" ht="15.75">
      <c r="A368" s="10"/>
      <c r="B368" s="218" t="s">
        <v>448</v>
      </c>
      <c r="C368" s="2" t="s">
        <v>10</v>
      </c>
      <c r="D368" s="169"/>
      <c r="F368" s="74"/>
    </row>
    <row r="369" spans="1:6" ht="15.75">
      <c r="A369" s="10"/>
      <c r="B369" s="131" t="s">
        <v>32</v>
      </c>
      <c r="C369" s="52"/>
      <c r="D369" s="167"/>
      <c r="F369" s="74"/>
    </row>
    <row r="370" spans="1:6" ht="15.75">
      <c r="A370" s="10"/>
      <c r="B370" s="126" t="s">
        <v>117</v>
      </c>
      <c r="C370" s="2">
        <v>3199</v>
      </c>
      <c r="D370" s="172"/>
      <c r="F370" s="74"/>
    </row>
    <row r="371" spans="1:6" ht="16.5" thickBot="1">
      <c r="A371" s="10"/>
      <c r="B371" s="126" t="s">
        <v>118</v>
      </c>
      <c r="C371" s="56">
        <v>3100</v>
      </c>
      <c r="D371" s="156">
        <f>SUM(D370:D370)</f>
        <v>0</v>
      </c>
      <c r="F371" s="74"/>
    </row>
    <row r="372" spans="1:6" ht="15.75">
      <c r="A372" s="10"/>
      <c r="B372" s="132" t="s">
        <v>111</v>
      </c>
      <c r="C372" s="55"/>
      <c r="D372" s="171"/>
      <c r="F372" s="74"/>
    </row>
    <row r="373" spans="1:6" ht="15.75">
      <c r="A373" s="10"/>
      <c r="B373" s="126" t="s">
        <v>463</v>
      </c>
      <c r="C373" s="2">
        <v>3271</v>
      </c>
      <c r="D373" s="172">
        <v>182263.46</v>
      </c>
      <c r="F373" s="74"/>
    </row>
    <row r="374" spans="1:6" ht="15.75">
      <c r="A374" s="10"/>
      <c r="B374" s="126" t="s">
        <v>121</v>
      </c>
      <c r="C374" s="2">
        <v>3280</v>
      </c>
      <c r="D374" s="172"/>
      <c r="F374" s="74"/>
    </row>
    <row r="375" spans="1:6" ht="15.75">
      <c r="A375" s="10"/>
      <c r="B375" s="126" t="s">
        <v>173</v>
      </c>
      <c r="C375" s="2">
        <v>3299</v>
      </c>
      <c r="D375" s="172"/>
      <c r="F375" s="74"/>
    </row>
    <row r="376" spans="1:6" ht="16.5" thickBot="1">
      <c r="A376" s="10"/>
      <c r="B376" s="126" t="s">
        <v>122</v>
      </c>
      <c r="C376" s="56">
        <v>3200</v>
      </c>
      <c r="D376" s="156">
        <f>SUM(D373:D375)</f>
        <v>182263.46</v>
      </c>
      <c r="F376" s="74"/>
    </row>
    <row r="377" spans="1:6" ht="15.75">
      <c r="A377" s="10"/>
      <c r="B377" s="132" t="s">
        <v>13</v>
      </c>
      <c r="C377" s="55"/>
      <c r="D377" s="105"/>
      <c r="F377" s="74"/>
    </row>
    <row r="378" spans="1:6" ht="15.75">
      <c r="A378" s="10"/>
      <c r="B378" s="126" t="s">
        <v>177</v>
      </c>
      <c r="C378" s="2">
        <v>3495</v>
      </c>
      <c r="D378" s="172"/>
      <c r="F378" s="74"/>
    </row>
    <row r="379" spans="1:6" ht="16.5" thickBot="1">
      <c r="A379" s="10"/>
      <c r="B379" s="126" t="s">
        <v>145</v>
      </c>
      <c r="C379" s="56">
        <v>3400</v>
      </c>
      <c r="D379" s="156">
        <f>SUM(D378:D378)</f>
        <v>0</v>
      </c>
      <c r="F379" s="74"/>
    </row>
    <row r="380" spans="1:6" ht="16.5" thickBot="1">
      <c r="A380" s="10"/>
      <c r="B380" s="218" t="s">
        <v>14</v>
      </c>
      <c r="C380" s="70"/>
      <c r="D380" s="156">
        <f>D371+D376+D379</f>
        <v>182263.46</v>
      </c>
      <c r="F380" s="74"/>
    </row>
    <row r="381" spans="1:6" ht="15.75">
      <c r="A381" s="10"/>
      <c r="B381" s="258" t="s">
        <v>15</v>
      </c>
      <c r="C381" s="335"/>
      <c r="D381" s="221"/>
      <c r="F381" s="74"/>
    </row>
    <row r="382" spans="1:6" ht="15.75">
      <c r="A382" s="10"/>
      <c r="B382" s="130" t="s">
        <v>16</v>
      </c>
      <c r="C382" s="59"/>
      <c r="D382" s="164"/>
      <c r="F382" s="74"/>
    </row>
    <row r="383" spans="1:6" ht="15.75">
      <c r="A383" s="10"/>
      <c r="B383" s="125" t="s">
        <v>178</v>
      </c>
      <c r="C383" s="32">
        <v>3610</v>
      </c>
      <c r="D383" s="252"/>
      <c r="F383" s="74"/>
    </row>
    <row r="384" spans="1:6" ht="15.75">
      <c r="A384" s="10"/>
      <c r="B384" s="125" t="s">
        <v>146</v>
      </c>
      <c r="C384" s="32">
        <v>3620</v>
      </c>
      <c r="D384" s="252"/>
      <c r="F384" s="74"/>
    </row>
    <row r="385" spans="1:6" ht="15.75">
      <c r="A385" s="10"/>
      <c r="B385" s="126" t="s">
        <v>147</v>
      </c>
      <c r="C385" s="2">
        <v>3630</v>
      </c>
      <c r="D385" s="172"/>
      <c r="F385" s="74"/>
    </row>
    <row r="386" spans="1:6" ht="15.75">
      <c r="A386" s="10"/>
      <c r="B386" s="126" t="s">
        <v>188</v>
      </c>
      <c r="C386" s="2">
        <v>3650</v>
      </c>
      <c r="D386" s="172"/>
      <c r="F386" s="74"/>
    </row>
    <row r="387" spans="1:6" ht="15.75">
      <c r="A387" s="10"/>
      <c r="B387" s="127" t="s">
        <v>267</v>
      </c>
      <c r="C387" s="23">
        <v>3660</v>
      </c>
      <c r="D387" s="173"/>
      <c r="F387" s="74"/>
    </row>
    <row r="388" spans="1:6" ht="15.75">
      <c r="A388" s="10"/>
      <c r="B388" s="126" t="s">
        <v>149</v>
      </c>
      <c r="C388" s="2">
        <v>3670</v>
      </c>
      <c r="D388" s="173"/>
      <c r="F388" s="74"/>
    </row>
    <row r="389" spans="1:6" ht="15.75">
      <c r="A389" s="10"/>
      <c r="B389" s="126" t="s">
        <v>150</v>
      </c>
      <c r="C389" s="2">
        <v>3690</v>
      </c>
      <c r="D389" s="173"/>
      <c r="F389" s="74"/>
    </row>
    <row r="390" spans="1:6" ht="16.5" thickBot="1">
      <c r="A390" s="10"/>
      <c r="B390" s="126" t="s">
        <v>151</v>
      </c>
      <c r="C390" s="56">
        <v>3600</v>
      </c>
      <c r="D390" s="156">
        <f>SUM(D383:D389)</f>
        <v>0</v>
      </c>
      <c r="F390" s="74"/>
    </row>
    <row r="391" spans="1:6" ht="16.5" thickBot="1">
      <c r="A391" s="10"/>
      <c r="B391" s="218" t="s">
        <v>17</v>
      </c>
      <c r="C391" s="56"/>
      <c r="D391" s="190">
        <f>D390</f>
        <v>0</v>
      </c>
      <c r="F391" s="74"/>
    </row>
    <row r="392" spans="1:6" ht="15.75">
      <c r="A392" s="10"/>
      <c r="B392" s="24"/>
      <c r="C392" s="22"/>
      <c r="D392" s="164"/>
      <c r="F392" s="74"/>
    </row>
    <row r="393" spans="1:6" ht="16.5" thickBot="1">
      <c r="A393" s="10"/>
      <c r="B393" s="1" t="str">
        <f>IF(H2="","Fund Balance",CONCATENATE("Fund Balance, ",LOOKUP(H2,T2:T10,U2:U10)))</f>
        <v>Fund Balance, July 1, 2022</v>
      </c>
      <c r="C393" s="145">
        <v>2800</v>
      </c>
      <c r="D393" s="264"/>
      <c r="F393" s="74"/>
    </row>
    <row r="394" spans="1:6" ht="15.75">
      <c r="A394" s="10"/>
      <c r="B394" s="229" t="s">
        <v>33</v>
      </c>
      <c r="C394" s="55"/>
      <c r="D394" s="105"/>
      <c r="F394" s="74"/>
    </row>
    <row r="395" spans="1:6" ht="16.5" thickBot="1">
      <c r="A395" s="10"/>
      <c r="B395" s="218" t="s">
        <v>318</v>
      </c>
      <c r="C395" s="5"/>
      <c r="D395" s="106">
        <f>(D380+D391+D393)</f>
        <v>182263.46</v>
      </c>
      <c r="F395" s="74"/>
    </row>
    <row r="396" spans="1:6" ht="16.5" thickTop="1">
      <c r="A396" s="10"/>
      <c r="F396" s="74"/>
    </row>
    <row r="397" spans="1:6" ht="15.75">
      <c r="A397" s="10"/>
      <c r="B397" s="9" t="s">
        <v>87</v>
      </c>
      <c r="F397" s="74"/>
    </row>
    <row r="398" spans="1:6" ht="15.75">
      <c r="A398" s="10"/>
      <c r="F398" s="74"/>
    </row>
    <row r="399" spans="1:2" ht="15.75">
      <c r="A399" s="10" t="s">
        <v>259</v>
      </c>
      <c r="B399" s="11" t="str">
        <f>$B$1</f>
        <v>DISTRICT SCHOOL BOARD OF OKEECHOBEE COUNTY</v>
      </c>
    </row>
    <row r="400" spans="1:2" ht="15.75">
      <c r="A400" s="10"/>
      <c r="B400" s="12" t="s">
        <v>8</v>
      </c>
    </row>
    <row r="401" spans="1:2" ht="15.75">
      <c r="A401" s="10"/>
      <c r="B401" s="12" t="str">
        <f>$B$26</f>
        <v>For Fiscal Year Ending June 30, 2023</v>
      </c>
    </row>
    <row r="402" ht="15.75">
      <c r="A402" s="10"/>
    </row>
    <row r="403" spans="1:11" ht="15.75">
      <c r="A403" s="10"/>
      <c r="B403" s="120" t="s">
        <v>498</v>
      </c>
      <c r="C403" s="120"/>
      <c r="K403" s="100" t="s">
        <v>260</v>
      </c>
    </row>
    <row r="404" spans="1:11" ht="15.75">
      <c r="A404" s="10"/>
      <c r="B404" s="51"/>
      <c r="C404" s="93" t="s">
        <v>9</v>
      </c>
      <c r="D404" s="52" t="s">
        <v>20</v>
      </c>
      <c r="E404" s="93" t="s">
        <v>21</v>
      </c>
      <c r="F404" s="93" t="s">
        <v>22</v>
      </c>
      <c r="G404" s="93" t="s">
        <v>23</v>
      </c>
      <c r="H404" s="93" t="s">
        <v>24</v>
      </c>
      <c r="I404" s="93" t="s">
        <v>430</v>
      </c>
      <c r="J404" s="93" t="s">
        <v>25</v>
      </c>
      <c r="K404" s="93" t="s">
        <v>286</v>
      </c>
    </row>
    <row r="405" spans="1:11" ht="15.75">
      <c r="A405" s="10"/>
      <c r="B405" s="218" t="s">
        <v>451</v>
      </c>
      <c r="C405" s="2" t="s">
        <v>10</v>
      </c>
      <c r="D405" s="2"/>
      <c r="E405" s="2">
        <v>100</v>
      </c>
      <c r="F405" s="2">
        <v>200</v>
      </c>
      <c r="G405" s="2">
        <v>300</v>
      </c>
      <c r="H405" s="2">
        <v>400</v>
      </c>
      <c r="I405" s="2">
        <v>500</v>
      </c>
      <c r="J405" s="2">
        <v>600</v>
      </c>
      <c r="K405" s="2">
        <v>700</v>
      </c>
    </row>
    <row r="406" spans="1:11" ht="15.75">
      <c r="A406" s="10"/>
      <c r="B406" s="137" t="s">
        <v>152</v>
      </c>
      <c r="C406" s="23">
        <v>5000</v>
      </c>
      <c r="D406" s="161">
        <f>SUM(E406:K406)</f>
        <v>126597.79999999999</v>
      </c>
      <c r="E406" s="255">
        <v>80887.84</v>
      </c>
      <c r="F406" s="255">
        <v>15866.39</v>
      </c>
      <c r="G406" s="255">
        <v>18016.45</v>
      </c>
      <c r="H406" s="255"/>
      <c r="I406" s="255">
        <v>5457.54</v>
      </c>
      <c r="J406" s="255">
        <v>3796.08</v>
      </c>
      <c r="K406" s="255">
        <v>2573.5</v>
      </c>
    </row>
    <row r="407" spans="1:11" ht="15.75">
      <c r="A407" s="10"/>
      <c r="B407" s="1" t="s">
        <v>417</v>
      </c>
      <c r="C407" s="2">
        <v>6100</v>
      </c>
      <c r="D407" s="161">
        <f aca="true" t="shared" si="8" ref="D407:D424">SUM(E407:K407)</f>
        <v>316.74</v>
      </c>
      <c r="E407" s="256"/>
      <c r="F407" s="256"/>
      <c r="G407" s="256"/>
      <c r="H407" s="256"/>
      <c r="I407" s="256">
        <v>316.74</v>
      </c>
      <c r="J407" s="256"/>
      <c r="K407" s="256"/>
    </row>
    <row r="408" spans="1:11" ht="15.75">
      <c r="A408" s="10"/>
      <c r="B408" s="1" t="s">
        <v>153</v>
      </c>
      <c r="C408" s="2">
        <v>6200</v>
      </c>
      <c r="D408" s="161">
        <f t="shared" si="8"/>
        <v>0</v>
      </c>
      <c r="E408" s="256"/>
      <c r="F408" s="256"/>
      <c r="G408" s="256"/>
      <c r="H408" s="256"/>
      <c r="I408" s="256"/>
      <c r="J408" s="256"/>
      <c r="K408" s="256"/>
    </row>
    <row r="409" spans="1:11" ht="15.75">
      <c r="A409" s="10"/>
      <c r="B409" s="1" t="s">
        <v>154</v>
      </c>
      <c r="C409" s="2">
        <v>6300</v>
      </c>
      <c r="D409" s="161">
        <f t="shared" si="8"/>
        <v>0</v>
      </c>
      <c r="E409" s="256"/>
      <c r="F409" s="256"/>
      <c r="G409" s="256"/>
      <c r="H409" s="256"/>
      <c r="I409" s="256"/>
      <c r="J409" s="256"/>
      <c r="K409" s="256"/>
    </row>
    <row r="410" spans="1:11" ht="15.75">
      <c r="A410" s="10"/>
      <c r="B410" s="1" t="s">
        <v>155</v>
      </c>
      <c r="C410" s="2">
        <v>6400</v>
      </c>
      <c r="D410" s="161">
        <f t="shared" si="8"/>
        <v>0</v>
      </c>
      <c r="E410" s="256"/>
      <c r="F410" s="256"/>
      <c r="G410" s="256"/>
      <c r="H410" s="256"/>
      <c r="I410" s="256"/>
      <c r="J410" s="256"/>
      <c r="K410" s="256"/>
    </row>
    <row r="411" spans="1:11" ht="15.75">
      <c r="A411" s="10"/>
      <c r="B411" s="1" t="s">
        <v>421</v>
      </c>
      <c r="C411" s="2">
        <v>6500</v>
      </c>
      <c r="D411" s="161">
        <f t="shared" si="8"/>
        <v>0</v>
      </c>
      <c r="E411" s="256"/>
      <c r="F411" s="256"/>
      <c r="G411" s="256"/>
      <c r="H411" s="256"/>
      <c r="I411" s="256"/>
      <c r="J411" s="256"/>
      <c r="K411" s="256"/>
    </row>
    <row r="412" spans="1:11" ht="15.75">
      <c r="A412" s="10"/>
      <c r="B412" s="1" t="s">
        <v>261</v>
      </c>
      <c r="C412" s="2">
        <v>7100</v>
      </c>
      <c r="D412" s="161">
        <f t="shared" si="8"/>
        <v>0</v>
      </c>
      <c r="E412" s="256"/>
      <c r="F412" s="256"/>
      <c r="G412" s="256"/>
      <c r="H412" s="256"/>
      <c r="I412" s="256"/>
      <c r="J412" s="256"/>
      <c r="K412" s="256"/>
    </row>
    <row r="413" spans="1:11" ht="15.75">
      <c r="A413" s="10"/>
      <c r="B413" s="1" t="s">
        <v>156</v>
      </c>
      <c r="C413" s="2">
        <v>7200</v>
      </c>
      <c r="D413" s="162">
        <f t="shared" si="8"/>
        <v>9475.75</v>
      </c>
      <c r="E413" s="256"/>
      <c r="F413" s="256"/>
      <c r="G413" s="256"/>
      <c r="H413" s="256"/>
      <c r="I413" s="256"/>
      <c r="J413" s="256"/>
      <c r="K413" s="256">
        <v>9475.75</v>
      </c>
    </row>
    <row r="414" spans="1:11" ht="15.75">
      <c r="A414" s="10"/>
      <c r="B414" s="1" t="s">
        <v>157</v>
      </c>
      <c r="C414" s="2">
        <v>7300</v>
      </c>
      <c r="D414" s="162">
        <f t="shared" si="8"/>
        <v>0</v>
      </c>
      <c r="E414" s="256"/>
      <c r="F414" s="256"/>
      <c r="G414" s="256"/>
      <c r="H414" s="256"/>
      <c r="I414" s="256"/>
      <c r="J414" s="256"/>
      <c r="K414" s="256"/>
    </row>
    <row r="415" spans="1:11" ht="15.75">
      <c r="A415" s="10"/>
      <c r="B415" s="1" t="s">
        <v>158</v>
      </c>
      <c r="C415" s="2">
        <v>7400</v>
      </c>
      <c r="D415" s="162">
        <f t="shared" si="8"/>
        <v>0</v>
      </c>
      <c r="E415" s="256"/>
      <c r="F415" s="256"/>
      <c r="G415" s="256"/>
      <c r="H415" s="256"/>
      <c r="I415" s="256"/>
      <c r="J415" s="256"/>
      <c r="K415" s="256"/>
    </row>
    <row r="416" spans="1:11" ht="15.75">
      <c r="A416" s="10"/>
      <c r="B416" s="1" t="s">
        <v>159</v>
      </c>
      <c r="C416" s="2">
        <v>7500</v>
      </c>
      <c r="D416" s="162">
        <f t="shared" si="8"/>
        <v>0</v>
      </c>
      <c r="E416" s="256"/>
      <c r="F416" s="256"/>
      <c r="G416" s="256"/>
      <c r="H416" s="256"/>
      <c r="I416" s="256"/>
      <c r="J416" s="256"/>
      <c r="K416" s="256"/>
    </row>
    <row r="417" spans="1:11" ht="15.75">
      <c r="A417" s="10"/>
      <c r="B417" s="1" t="s">
        <v>189</v>
      </c>
      <c r="C417" s="2">
        <v>7600</v>
      </c>
      <c r="D417" s="162">
        <f t="shared" si="8"/>
        <v>0</v>
      </c>
      <c r="E417" s="256"/>
      <c r="F417" s="256"/>
      <c r="G417" s="256"/>
      <c r="H417" s="256"/>
      <c r="I417" s="256"/>
      <c r="J417" s="256"/>
      <c r="K417" s="256"/>
    </row>
    <row r="418" spans="1:11" ht="15.75">
      <c r="A418" s="10"/>
      <c r="B418" s="1" t="s">
        <v>160</v>
      </c>
      <c r="C418" s="2">
        <v>7700</v>
      </c>
      <c r="D418" s="162">
        <f t="shared" si="8"/>
        <v>5409</v>
      </c>
      <c r="E418" s="256"/>
      <c r="F418" s="256"/>
      <c r="G418" s="256"/>
      <c r="H418" s="256"/>
      <c r="I418" s="256">
        <v>5409</v>
      </c>
      <c r="J418" s="256"/>
      <c r="K418" s="256"/>
    </row>
    <row r="419" spans="1:11" ht="15.75">
      <c r="A419" s="10"/>
      <c r="B419" s="1" t="s">
        <v>274</v>
      </c>
      <c r="C419" s="2">
        <v>7800</v>
      </c>
      <c r="D419" s="162">
        <f t="shared" si="8"/>
        <v>9668.35</v>
      </c>
      <c r="E419" s="256">
        <v>8139.1</v>
      </c>
      <c r="F419" s="256">
        <v>1529.25</v>
      </c>
      <c r="G419" s="256"/>
      <c r="H419" s="256"/>
      <c r="I419" s="256"/>
      <c r="J419" s="256"/>
      <c r="K419" s="256"/>
    </row>
    <row r="420" spans="1:11" ht="15.75">
      <c r="A420" s="10"/>
      <c r="B420" s="1" t="s">
        <v>161</v>
      </c>
      <c r="C420" s="2">
        <v>7900</v>
      </c>
      <c r="D420" s="162">
        <f t="shared" si="8"/>
        <v>30795.82</v>
      </c>
      <c r="E420" s="256"/>
      <c r="F420" s="256"/>
      <c r="G420" s="256">
        <v>4438.52</v>
      </c>
      <c r="H420" s="256"/>
      <c r="I420" s="256">
        <f>29804.35-3659.62-28.59</f>
        <v>26116.14</v>
      </c>
      <c r="J420" s="256">
        <v>11.16</v>
      </c>
      <c r="K420" s="256">
        <v>230</v>
      </c>
    </row>
    <row r="421" spans="1:11" ht="15.75">
      <c r="A421" s="10"/>
      <c r="B421" s="1" t="s">
        <v>162</v>
      </c>
      <c r="C421" s="2">
        <v>8100</v>
      </c>
      <c r="D421" s="162">
        <f t="shared" si="8"/>
        <v>0</v>
      </c>
      <c r="E421" s="256"/>
      <c r="F421" s="256"/>
      <c r="G421" s="256"/>
      <c r="H421" s="256"/>
      <c r="I421" s="256"/>
      <c r="J421" s="256"/>
      <c r="K421" s="256"/>
    </row>
    <row r="422" spans="1:11" ht="15.75">
      <c r="A422" s="10"/>
      <c r="B422" s="1" t="s">
        <v>163</v>
      </c>
      <c r="C422" s="2">
        <v>8200</v>
      </c>
      <c r="D422" s="162">
        <f t="shared" si="8"/>
        <v>0</v>
      </c>
      <c r="E422" s="256"/>
      <c r="F422" s="256"/>
      <c r="G422" s="256"/>
      <c r="H422" s="256"/>
      <c r="I422" s="256"/>
      <c r="J422" s="256"/>
      <c r="K422" s="256"/>
    </row>
    <row r="423" spans="1:11" ht="15.75">
      <c r="A423" s="10"/>
      <c r="B423" s="1" t="s">
        <v>164</v>
      </c>
      <c r="C423" s="2">
        <v>9100</v>
      </c>
      <c r="D423" s="162">
        <f t="shared" si="8"/>
        <v>0</v>
      </c>
      <c r="E423" s="266"/>
      <c r="F423" s="266"/>
      <c r="G423" s="266"/>
      <c r="H423" s="266"/>
      <c r="I423" s="266"/>
      <c r="J423" s="256"/>
      <c r="K423" s="256"/>
    </row>
    <row r="424" spans="1:11" ht="16.5" thickBot="1">
      <c r="A424" s="10"/>
      <c r="B424" s="1" t="s">
        <v>200</v>
      </c>
      <c r="C424" s="2">
        <v>9300</v>
      </c>
      <c r="D424" s="163">
        <f t="shared" si="8"/>
        <v>0</v>
      </c>
      <c r="E424" s="300"/>
      <c r="F424" s="300"/>
      <c r="G424" s="300"/>
      <c r="H424" s="300"/>
      <c r="I424" s="300"/>
      <c r="J424" s="257"/>
      <c r="K424" s="300"/>
    </row>
    <row r="425" spans="1:11" ht="16.5" thickBot="1">
      <c r="A425" s="10"/>
      <c r="B425" s="218" t="s">
        <v>26</v>
      </c>
      <c r="C425" s="5"/>
      <c r="D425" s="187">
        <f>SUM(E425:K425)</f>
        <v>182263.46</v>
      </c>
      <c r="E425" s="36">
        <f aca="true" t="shared" si="9" ref="E425:K425">SUM(E406:E424)</f>
        <v>89026.94</v>
      </c>
      <c r="F425" s="36">
        <f t="shared" si="9"/>
        <v>17395.64</v>
      </c>
      <c r="G425" s="36">
        <f t="shared" si="9"/>
        <v>22454.97</v>
      </c>
      <c r="H425" s="36">
        <f t="shared" si="9"/>
        <v>0</v>
      </c>
      <c r="I425" s="36">
        <f t="shared" si="9"/>
        <v>37299.42</v>
      </c>
      <c r="J425" s="36">
        <f t="shared" si="9"/>
        <v>3807.24</v>
      </c>
      <c r="K425" s="36">
        <f t="shared" si="9"/>
        <v>12279.25</v>
      </c>
    </row>
    <row r="426" spans="1:11" ht="15.75">
      <c r="A426" s="10"/>
      <c r="B426" s="263" t="s">
        <v>27</v>
      </c>
      <c r="C426" s="52"/>
      <c r="D426" s="170"/>
      <c r="E426" s="8"/>
      <c r="F426" s="8"/>
      <c r="G426" s="8"/>
      <c r="H426" s="8"/>
      <c r="I426" s="8"/>
      <c r="J426" s="8"/>
      <c r="K426" s="8"/>
    </row>
    <row r="427" spans="1:11" ht="15.75">
      <c r="A427" s="10"/>
      <c r="B427" s="132" t="s">
        <v>44</v>
      </c>
      <c r="C427" s="55"/>
      <c r="D427" s="105"/>
      <c r="E427" s="46"/>
      <c r="F427" s="46"/>
      <c r="G427" s="46"/>
      <c r="H427" s="46"/>
      <c r="I427" s="46"/>
      <c r="J427" s="46"/>
      <c r="K427" s="8"/>
    </row>
    <row r="428" spans="1:11" ht="15.75">
      <c r="A428" s="10"/>
      <c r="B428" s="126" t="s">
        <v>183</v>
      </c>
      <c r="C428" s="2">
        <v>910</v>
      </c>
      <c r="D428" s="172"/>
      <c r="E428" s="46"/>
      <c r="F428" s="46"/>
      <c r="G428" s="46"/>
      <c r="H428" s="46"/>
      <c r="I428" s="46"/>
      <c r="J428" s="46"/>
      <c r="K428" s="8"/>
    </row>
    <row r="429" spans="1:11" ht="15.75">
      <c r="A429" s="10"/>
      <c r="B429" s="126" t="s">
        <v>165</v>
      </c>
      <c r="C429" s="2">
        <v>920</v>
      </c>
      <c r="D429" s="172"/>
      <c r="E429" s="46"/>
      <c r="F429" s="46"/>
      <c r="G429" s="46"/>
      <c r="H429" s="46"/>
      <c r="I429" s="46"/>
      <c r="J429" s="46"/>
      <c r="K429" s="8"/>
    </row>
    <row r="430" spans="1:11" ht="15.75">
      <c r="A430" s="10"/>
      <c r="B430" s="126" t="s">
        <v>166</v>
      </c>
      <c r="C430" s="2">
        <v>930</v>
      </c>
      <c r="D430" s="172"/>
      <c r="E430" s="46"/>
      <c r="F430" s="46"/>
      <c r="G430" s="46"/>
      <c r="H430" s="46"/>
      <c r="I430" s="46"/>
      <c r="J430" s="46"/>
      <c r="K430" s="8"/>
    </row>
    <row r="431" spans="1:11" ht="15.75">
      <c r="A431" s="10"/>
      <c r="B431" s="126" t="s">
        <v>188</v>
      </c>
      <c r="C431" s="2">
        <v>950</v>
      </c>
      <c r="D431" s="172"/>
      <c r="E431" s="46"/>
      <c r="F431" s="46"/>
      <c r="G431" s="46"/>
      <c r="H431" s="46"/>
      <c r="I431" s="46"/>
      <c r="J431" s="46"/>
      <c r="K431" s="8"/>
    </row>
    <row r="432" spans="1:5" ht="15.75">
      <c r="A432" s="10"/>
      <c r="B432" s="125" t="s">
        <v>263</v>
      </c>
      <c r="C432" s="32">
        <v>960</v>
      </c>
      <c r="D432" s="173"/>
      <c r="E432" s="142"/>
    </row>
    <row r="433" spans="1:11" ht="15.75">
      <c r="A433" s="10"/>
      <c r="B433" s="126" t="s">
        <v>168</v>
      </c>
      <c r="C433" s="2">
        <v>970</v>
      </c>
      <c r="D433" s="173"/>
      <c r="E433" s="46"/>
      <c r="F433" s="46"/>
      <c r="G433" s="46"/>
      <c r="H433" s="46"/>
      <c r="I433" s="46"/>
      <c r="J433" s="46"/>
      <c r="K433" s="8"/>
    </row>
    <row r="434" spans="1:11" ht="15.75">
      <c r="A434" s="10"/>
      <c r="B434" s="126" t="s">
        <v>169</v>
      </c>
      <c r="C434" s="2">
        <v>990</v>
      </c>
      <c r="D434" s="173"/>
      <c r="E434" s="46"/>
      <c r="F434" s="46"/>
      <c r="G434" s="46"/>
      <c r="H434" s="46"/>
      <c r="I434" s="46"/>
      <c r="J434" s="46"/>
      <c r="K434" s="8"/>
    </row>
    <row r="435" spans="1:11" ht="16.5" thickBot="1">
      <c r="A435" s="10"/>
      <c r="B435" s="128" t="s">
        <v>170</v>
      </c>
      <c r="C435" s="102">
        <v>9700</v>
      </c>
      <c r="D435" s="163">
        <f>SUM(D428:D434)</f>
        <v>0</v>
      </c>
      <c r="E435" s="8"/>
      <c r="F435" s="8"/>
      <c r="G435" s="8"/>
      <c r="H435" s="8"/>
      <c r="I435" s="8"/>
      <c r="J435" s="8"/>
      <c r="K435" s="8"/>
    </row>
    <row r="436" spans="1:11" ht="16.5" thickBot="1">
      <c r="A436" s="10"/>
      <c r="B436" s="260" t="s">
        <v>29</v>
      </c>
      <c r="C436" s="60"/>
      <c r="D436" s="190">
        <f>(D435)</f>
        <v>0</v>
      </c>
      <c r="E436" s="46"/>
      <c r="F436" s="8"/>
      <c r="G436" s="46"/>
      <c r="H436" s="46"/>
      <c r="I436" s="46"/>
      <c r="J436" s="46"/>
      <c r="K436" s="8"/>
    </row>
    <row r="437" spans="1:11" ht="15.75">
      <c r="A437" s="10"/>
      <c r="B437" s="258"/>
      <c r="C437" s="146"/>
      <c r="D437" s="164"/>
      <c r="E437" s="46"/>
      <c r="F437" s="8"/>
      <c r="G437" s="46"/>
      <c r="H437" s="46"/>
      <c r="I437" s="46"/>
      <c r="J437" s="46"/>
      <c r="K437" s="8"/>
    </row>
    <row r="438" spans="1:11" ht="15.75">
      <c r="A438" s="10"/>
      <c r="B438" s="27" t="str">
        <f>IF(H$2="","Nonspendable Fund Balance",CONCATENATE("Nonspendable Fund Balance, ",LOOKUP(H$2,T$2:T$10,V$2:V$10)))</f>
        <v>Nonspendable Fund Balance, June 30, 2023</v>
      </c>
      <c r="C438" s="34">
        <v>2710</v>
      </c>
      <c r="D438" s="252"/>
      <c r="E438" s="46"/>
      <c r="F438" s="8"/>
      <c r="G438" s="46"/>
      <c r="H438" s="46"/>
      <c r="I438" s="46"/>
      <c r="J438" s="46"/>
      <c r="K438" s="8"/>
    </row>
    <row r="439" spans="1:11" ht="15.75">
      <c r="A439" s="10"/>
      <c r="B439" s="1" t="str">
        <f>IF(H$2="","Restricted Fund Balance",CONCATENATE("Restricted Fund Balance, ",LOOKUP(H$2,T$2:T$10,V$2:V$10)))</f>
        <v>Restricted Fund Balance, June 30, 2023</v>
      </c>
      <c r="C439" s="2">
        <v>2720</v>
      </c>
      <c r="D439" s="252"/>
      <c r="E439" s="46"/>
      <c r="F439" s="8"/>
      <c r="G439" s="46"/>
      <c r="H439" s="46"/>
      <c r="I439" s="46"/>
      <c r="J439" s="46"/>
      <c r="K439" s="8"/>
    </row>
    <row r="440" spans="1:11" ht="15.75">
      <c r="A440" s="10"/>
      <c r="B440" s="1" t="str">
        <f>IF(H$2="","Committed Fund Balance",CONCATENATE("Committed Fund Balance, ",LOOKUP(H$2,T$2:T$10,V$2:V$10)))</f>
        <v>Committed Fund Balance, June 30, 2023</v>
      </c>
      <c r="C440" s="2">
        <v>2730</v>
      </c>
      <c r="D440" s="173"/>
      <c r="E440" s="46"/>
      <c r="F440" s="8"/>
      <c r="G440" s="46"/>
      <c r="H440" s="46"/>
      <c r="I440" s="46"/>
      <c r="J440" s="46"/>
      <c r="K440" s="8"/>
    </row>
    <row r="441" spans="1:11" ht="15.75">
      <c r="A441" s="10"/>
      <c r="B441" s="1" t="str">
        <f>IF(H$2="","Assigned Fund Balance",CONCATENATE("Assigned Fund Balance, ",LOOKUP(H$2,T$2:T$10,V$2:V$10)))</f>
        <v>Assigned Fund Balance, June 30, 2023</v>
      </c>
      <c r="C441" s="2">
        <v>2740</v>
      </c>
      <c r="D441" s="173"/>
      <c r="E441" s="46"/>
      <c r="F441" s="8"/>
      <c r="G441" s="46"/>
      <c r="H441" s="46"/>
      <c r="I441" s="46"/>
      <c r="J441" s="46"/>
      <c r="K441" s="8"/>
    </row>
    <row r="442" spans="1:11" ht="15.75">
      <c r="A442" s="10"/>
      <c r="B442" s="1" t="str">
        <f>IF(H$2="","Unassigned Fund Balance",CONCATENATE("Unassigned Fund Balance, ",LOOKUP(H$2,T$2:T$10,V$2:V$10)))</f>
        <v>Unassigned Fund Balance, June 30, 2023</v>
      </c>
      <c r="C442" s="2">
        <v>2750</v>
      </c>
      <c r="D442" s="173"/>
      <c r="E442" s="46"/>
      <c r="F442" s="8"/>
      <c r="G442" s="46"/>
      <c r="H442" s="46"/>
      <c r="I442" s="46"/>
      <c r="J442" s="46"/>
      <c r="K442" s="8"/>
    </row>
    <row r="443" spans="1:11" ht="16.5" thickBot="1">
      <c r="A443" s="10"/>
      <c r="B443" s="260" t="s">
        <v>245</v>
      </c>
      <c r="C443" s="23">
        <v>2700</v>
      </c>
      <c r="D443" s="163">
        <f>SUM(D438:D442)</f>
        <v>0</v>
      </c>
      <c r="E443" s="46"/>
      <c r="F443" s="8"/>
      <c r="G443" s="46"/>
      <c r="H443" s="46"/>
      <c r="I443" s="46"/>
      <c r="J443" s="46"/>
      <c r="K443" s="8"/>
    </row>
    <row r="444" spans="1:11" ht="15.75">
      <c r="A444" s="10"/>
      <c r="B444" s="228" t="s">
        <v>315</v>
      </c>
      <c r="C444" s="63"/>
      <c r="D444" s="44"/>
      <c r="E444" s="46"/>
      <c r="F444" s="8"/>
      <c r="G444" s="46"/>
      <c r="H444" s="46"/>
      <c r="I444" s="46"/>
      <c r="J444" s="46"/>
      <c r="K444" s="8"/>
    </row>
    <row r="445" spans="1:11" ht="16.5" thickBot="1">
      <c r="A445" s="10"/>
      <c r="B445" s="232" t="s">
        <v>185</v>
      </c>
      <c r="C445" s="68"/>
      <c r="D445" s="168">
        <f>D425+D436+D443</f>
        <v>182263.46</v>
      </c>
      <c r="E445" s="46"/>
      <c r="F445" s="8"/>
      <c r="G445" s="46"/>
      <c r="H445" s="46"/>
      <c r="I445" s="46"/>
      <c r="J445" s="46"/>
      <c r="K445" s="8"/>
    </row>
    <row r="446" spans="1:6" ht="16.5" thickTop="1">
      <c r="A446" s="10"/>
      <c r="F446" s="74"/>
    </row>
    <row r="447" spans="1:6" ht="15.75">
      <c r="A447" s="10"/>
      <c r="B447" s="9" t="s">
        <v>87</v>
      </c>
      <c r="F447" s="74"/>
    </row>
    <row r="448" spans="1:6" ht="15.75">
      <c r="A448" s="10"/>
      <c r="F448" s="74"/>
    </row>
    <row r="449" spans="1:6" ht="15.75">
      <c r="A449" s="10" t="s">
        <v>78</v>
      </c>
      <c r="B449" s="11" t="str">
        <f>$B$1</f>
        <v>DISTRICT SCHOOL BOARD OF OKEECHOBEE COUNTY</v>
      </c>
      <c r="C449" s="8"/>
      <c r="D449" s="149"/>
      <c r="F449" s="74"/>
    </row>
    <row r="450" spans="1:6" ht="15.75">
      <c r="A450" s="10"/>
      <c r="B450" s="12" t="s">
        <v>8</v>
      </c>
      <c r="C450" s="8"/>
      <c r="D450" s="149"/>
      <c r="F450" s="74"/>
    </row>
    <row r="451" spans="1:6" ht="15.75">
      <c r="A451" s="10"/>
      <c r="B451" s="12" t="str">
        <f>$B$26</f>
        <v>For Fiscal Year Ending June 30, 2023</v>
      </c>
      <c r="C451" s="8"/>
      <c r="D451" s="149"/>
      <c r="F451" s="74"/>
    </row>
    <row r="452" spans="1:6" ht="15.75">
      <c r="A452" s="10"/>
      <c r="B452" s="8"/>
      <c r="C452" s="8"/>
      <c r="D452" s="149"/>
      <c r="F452" s="74"/>
    </row>
    <row r="453" spans="1:6" ht="31.5">
      <c r="A453" s="10"/>
      <c r="B453" s="194" t="s">
        <v>499</v>
      </c>
      <c r="C453" s="194"/>
      <c r="D453" s="195" t="s">
        <v>92</v>
      </c>
      <c r="F453" s="74"/>
    </row>
    <row r="454" spans="1:6" ht="15.75">
      <c r="A454" s="10"/>
      <c r="B454" s="213"/>
      <c r="C454" s="93" t="s">
        <v>9</v>
      </c>
      <c r="D454" s="98"/>
      <c r="F454" s="74"/>
    </row>
    <row r="455" spans="1:6" ht="15.75">
      <c r="A455" s="10"/>
      <c r="B455" s="218" t="s">
        <v>448</v>
      </c>
      <c r="C455" s="2" t="s">
        <v>10</v>
      </c>
      <c r="D455" s="169"/>
      <c r="F455" s="74"/>
    </row>
    <row r="456" spans="1:6" ht="15.75">
      <c r="A456" s="10"/>
      <c r="B456" s="131" t="s">
        <v>32</v>
      </c>
      <c r="C456" s="52"/>
      <c r="D456" s="167"/>
      <c r="F456" s="74"/>
    </row>
    <row r="457" spans="1:6" ht="15.75">
      <c r="A457" s="10"/>
      <c r="B457" s="126" t="s">
        <v>117</v>
      </c>
      <c r="C457" s="2">
        <v>3199</v>
      </c>
      <c r="D457" s="172"/>
      <c r="F457" s="74"/>
    </row>
    <row r="458" spans="1:6" ht="16.5" thickBot="1">
      <c r="A458" s="10"/>
      <c r="B458" s="126" t="s">
        <v>118</v>
      </c>
      <c r="C458" s="56">
        <v>3100</v>
      </c>
      <c r="D458" s="156">
        <f>SUM(D457:D457)</f>
        <v>0</v>
      </c>
      <c r="F458" s="74"/>
    </row>
    <row r="459" spans="1:6" ht="15.75">
      <c r="A459" s="10"/>
      <c r="B459" s="132" t="s">
        <v>111</v>
      </c>
      <c r="C459" s="55"/>
      <c r="D459" s="171"/>
      <c r="F459" s="74"/>
    </row>
    <row r="460" spans="1:6" ht="15.75">
      <c r="A460" s="10"/>
      <c r="B460" s="126" t="s">
        <v>463</v>
      </c>
      <c r="C460" s="2">
        <v>3271</v>
      </c>
      <c r="D460" s="172">
        <v>62362.9</v>
      </c>
      <c r="F460" s="74"/>
    </row>
    <row r="461" spans="1:6" ht="15.75">
      <c r="A461" s="10"/>
      <c r="B461" s="126" t="s">
        <v>464</v>
      </c>
      <c r="C461" s="2">
        <v>3272</v>
      </c>
      <c r="D461" s="172"/>
      <c r="F461" s="74"/>
    </row>
    <row r="462" spans="1:6" ht="15.75">
      <c r="A462" s="10"/>
      <c r="B462" s="126" t="s">
        <v>465</v>
      </c>
      <c r="C462" s="2">
        <v>3273</v>
      </c>
      <c r="D462" s="172"/>
      <c r="F462" s="74"/>
    </row>
    <row r="463" spans="1:6" ht="15.75">
      <c r="A463" s="10"/>
      <c r="B463" s="126" t="s">
        <v>121</v>
      </c>
      <c r="C463" s="2">
        <v>3280</v>
      </c>
      <c r="D463" s="172"/>
      <c r="F463" s="74"/>
    </row>
    <row r="464" spans="1:6" ht="15.75">
      <c r="A464" s="10"/>
      <c r="B464" s="126" t="s">
        <v>173</v>
      </c>
      <c r="C464" s="2">
        <v>3299</v>
      </c>
      <c r="D464" s="172"/>
      <c r="F464" s="74"/>
    </row>
    <row r="465" spans="1:6" ht="16.5" thickBot="1">
      <c r="A465" s="10"/>
      <c r="B465" s="126" t="s">
        <v>122</v>
      </c>
      <c r="C465" s="56">
        <v>3200</v>
      </c>
      <c r="D465" s="156">
        <f>SUM(D460:D464)</f>
        <v>62362.9</v>
      </c>
      <c r="F465" s="74"/>
    </row>
    <row r="466" spans="1:6" ht="15.75">
      <c r="A466" s="10"/>
      <c r="B466" s="132" t="s">
        <v>13</v>
      </c>
      <c r="C466" s="55"/>
      <c r="D466" s="105"/>
      <c r="F466" s="74"/>
    </row>
    <row r="467" spans="1:6" ht="15.75">
      <c r="A467" s="10"/>
      <c r="B467" s="126" t="s">
        <v>177</v>
      </c>
      <c r="C467" s="2">
        <v>3495</v>
      </c>
      <c r="D467" s="172"/>
      <c r="F467" s="74"/>
    </row>
    <row r="468" spans="1:6" ht="16.5" thickBot="1">
      <c r="A468" s="10"/>
      <c r="B468" s="126" t="s">
        <v>145</v>
      </c>
      <c r="C468" s="56">
        <v>3400</v>
      </c>
      <c r="D468" s="156">
        <f>SUM(D467:D467)</f>
        <v>0</v>
      </c>
      <c r="F468" s="74"/>
    </row>
    <row r="469" spans="1:6" ht="16.5" thickBot="1">
      <c r="A469" s="10"/>
      <c r="B469" s="218" t="s">
        <v>14</v>
      </c>
      <c r="C469" s="70"/>
      <c r="D469" s="156">
        <f>D458+D465+D468</f>
        <v>62362.9</v>
      </c>
      <c r="F469" s="74"/>
    </row>
    <row r="470" spans="1:6" ht="15.75">
      <c r="A470" s="10"/>
      <c r="B470" s="229" t="s">
        <v>15</v>
      </c>
      <c r="C470" s="71"/>
      <c r="D470" s="105"/>
      <c r="F470" s="74"/>
    </row>
    <row r="471" spans="1:6" ht="15.75">
      <c r="A471" s="10"/>
      <c r="B471" s="130" t="s">
        <v>16</v>
      </c>
      <c r="C471" s="39"/>
      <c r="D471" s="164"/>
      <c r="F471" s="74"/>
    </row>
    <row r="472" spans="1:6" ht="15.75">
      <c r="A472" s="10"/>
      <c r="B472" s="125" t="s">
        <v>178</v>
      </c>
      <c r="C472" s="34">
        <v>3610</v>
      </c>
      <c r="D472" s="252"/>
      <c r="F472" s="74"/>
    </row>
    <row r="473" spans="1:6" ht="15.75">
      <c r="A473" s="10"/>
      <c r="B473" s="126" t="s">
        <v>146</v>
      </c>
      <c r="C473" s="2">
        <v>3620</v>
      </c>
      <c r="D473" s="172"/>
      <c r="F473" s="74"/>
    </row>
    <row r="474" spans="1:6" ht="15.75">
      <c r="A474" s="10"/>
      <c r="B474" s="126" t="s">
        <v>147</v>
      </c>
      <c r="C474" s="2">
        <v>3630</v>
      </c>
      <c r="D474" s="172"/>
      <c r="F474" s="74"/>
    </row>
    <row r="475" spans="1:6" ht="15.75">
      <c r="A475" s="10"/>
      <c r="B475" s="126" t="s">
        <v>188</v>
      </c>
      <c r="C475" s="2">
        <v>3650</v>
      </c>
      <c r="D475" s="172"/>
      <c r="F475" s="74"/>
    </row>
    <row r="476" spans="1:6" ht="15.75">
      <c r="A476" s="10"/>
      <c r="B476" s="127" t="s">
        <v>267</v>
      </c>
      <c r="C476" s="23">
        <v>3660</v>
      </c>
      <c r="D476" s="173"/>
      <c r="F476" s="74"/>
    </row>
    <row r="477" spans="1:6" ht="15.75">
      <c r="A477" s="10"/>
      <c r="B477" s="126" t="s">
        <v>149</v>
      </c>
      <c r="C477" s="2">
        <v>3670</v>
      </c>
      <c r="D477" s="173"/>
      <c r="F477" s="74"/>
    </row>
    <row r="478" spans="1:6" ht="15.75">
      <c r="A478" s="10"/>
      <c r="B478" s="126" t="s">
        <v>150</v>
      </c>
      <c r="C478" s="2">
        <v>3690</v>
      </c>
      <c r="D478" s="173"/>
      <c r="F478" s="74"/>
    </row>
    <row r="479" spans="1:6" ht="16.5" thickBot="1">
      <c r="A479" s="10"/>
      <c r="B479" s="126" t="s">
        <v>151</v>
      </c>
      <c r="C479" s="56">
        <v>3600</v>
      </c>
      <c r="D479" s="156">
        <f>SUM(D472:D478)</f>
        <v>0</v>
      </c>
      <c r="F479" s="74"/>
    </row>
    <row r="480" spans="1:6" ht="16.5" thickBot="1">
      <c r="A480" s="10"/>
      <c r="B480" s="218" t="s">
        <v>17</v>
      </c>
      <c r="C480" s="56"/>
      <c r="D480" s="190">
        <f>D479</f>
        <v>0</v>
      </c>
      <c r="F480" s="74"/>
    </row>
    <row r="481" spans="1:6" ht="15.75">
      <c r="A481" s="10"/>
      <c r="B481" s="24"/>
      <c r="C481" s="22"/>
      <c r="D481" s="164"/>
      <c r="F481" s="74"/>
    </row>
    <row r="482" spans="1:6" ht="16.5" thickBot="1">
      <c r="A482" s="10"/>
      <c r="B482" s="1" t="str">
        <f>IF(H2="","Fund Balance",CONCATENATE("Fund Balance, ",LOOKUP(H2,T2:T10,U2:U10)))</f>
        <v>Fund Balance, July 1, 2022</v>
      </c>
      <c r="C482" s="145">
        <v>2800</v>
      </c>
      <c r="D482" s="264"/>
      <c r="F482" s="74"/>
    </row>
    <row r="483" spans="1:6" ht="15.75">
      <c r="A483" s="10"/>
      <c r="B483" s="229" t="s">
        <v>33</v>
      </c>
      <c r="C483" s="55"/>
      <c r="D483" s="105"/>
      <c r="F483" s="74"/>
    </row>
    <row r="484" spans="1:6" ht="16.5" thickBot="1">
      <c r="A484" s="10"/>
      <c r="B484" s="218" t="s">
        <v>318</v>
      </c>
      <c r="C484" s="5"/>
      <c r="D484" s="106">
        <f>(D469+D480+D482)</f>
        <v>62362.9</v>
      </c>
      <c r="F484" s="74"/>
    </row>
    <row r="485" spans="1:6" ht="16.5" thickTop="1">
      <c r="A485" s="10"/>
      <c r="F485" s="74"/>
    </row>
    <row r="486" spans="1:6" ht="15.75">
      <c r="A486" s="10"/>
      <c r="B486" s="9" t="s">
        <v>87</v>
      </c>
      <c r="F486" s="74"/>
    </row>
    <row r="487" spans="1:6" ht="15.75">
      <c r="A487" s="10"/>
      <c r="F487" s="74"/>
    </row>
    <row r="488" spans="1:2" ht="15.75">
      <c r="A488" s="10" t="s">
        <v>51</v>
      </c>
      <c r="B488" s="11" t="str">
        <f>$B$1</f>
        <v>DISTRICT SCHOOL BOARD OF OKEECHOBEE COUNTY</v>
      </c>
    </row>
    <row r="489" spans="1:2" ht="15.75">
      <c r="A489" s="10"/>
      <c r="B489" s="12" t="s">
        <v>8</v>
      </c>
    </row>
    <row r="490" spans="1:2" ht="15.75">
      <c r="A490" s="10"/>
      <c r="B490" s="12" t="str">
        <f>$B$26</f>
        <v>For Fiscal Year Ending June 30, 2023</v>
      </c>
    </row>
    <row r="491" ht="15.75">
      <c r="A491" s="10"/>
    </row>
    <row r="492" spans="1:11" ht="15.75">
      <c r="A492" s="10"/>
      <c r="B492" s="120" t="s">
        <v>500</v>
      </c>
      <c r="C492" s="120"/>
      <c r="K492" s="100" t="s">
        <v>93</v>
      </c>
    </row>
    <row r="493" spans="1:11" ht="15.75">
      <c r="A493" s="10"/>
      <c r="B493" s="51"/>
      <c r="C493" s="93" t="s">
        <v>9</v>
      </c>
      <c r="D493" s="52" t="s">
        <v>20</v>
      </c>
      <c r="E493" s="93" t="s">
        <v>21</v>
      </c>
      <c r="F493" s="93" t="s">
        <v>22</v>
      </c>
      <c r="G493" s="93" t="s">
        <v>23</v>
      </c>
      <c r="H493" s="93" t="s">
        <v>24</v>
      </c>
      <c r="I493" s="93" t="s">
        <v>430</v>
      </c>
      <c r="J493" s="93" t="s">
        <v>25</v>
      </c>
      <c r="K493" s="93" t="s">
        <v>286</v>
      </c>
    </row>
    <row r="494" spans="1:11" ht="15.75">
      <c r="A494" s="10"/>
      <c r="B494" s="218" t="s">
        <v>451</v>
      </c>
      <c r="C494" s="2" t="s">
        <v>10</v>
      </c>
      <c r="D494" s="2"/>
      <c r="E494" s="2">
        <v>100</v>
      </c>
      <c r="F494" s="2">
        <v>200</v>
      </c>
      <c r="G494" s="2">
        <v>300</v>
      </c>
      <c r="H494" s="2">
        <v>400</v>
      </c>
      <c r="I494" s="2">
        <v>500</v>
      </c>
      <c r="J494" s="2">
        <v>600</v>
      </c>
      <c r="K494" s="2">
        <v>700</v>
      </c>
    </row>
    <row r="495" spans="1:11" ht="15.75">
      <c r="A495" s="10"/>
      <c r="B495" s="137" t="s">
        <v>152</v>
      </c>
      <c r="C495" s="23">
        <v>5000</v>
      </c>
      <c r="D495" s="161">
        <f>SUM(E495:K495)</f>
        <v>57097.61</v>
      </c>
      <c r="E495" s="255"/>
      <c r="F495" s="255"/>
      <c r="G495" s="255"/>
      <c r="H495" s="255"/>
      <c r="I495" s="255">
        <v>57097.61</v>
      </c>
      <c r="J495" s="255"/>
      <c r="K495" s="255"/>
    </row>
    <row r="496" spans="1:11" ht="15.75">
      <c r="A496" s="10"/>
      <c r="B496" s="1" t="s">
        <v>417</v>
      </c>
      <c r="C496" s="2">
        <v>6100</v>
      </c>
      <c r="D496" s="161">
        <f aca="true" t="shared" si="10" ref="D496:D513">SUM(E496:K496)</f>
        <v>0</v>
      </c>
      <c r="E496" s="256"/>
      <c r="F496" s="256"/>
      <c r="G496" s="256"/>
      <c r="H496" s="256"/>
      <c r="I496" s="256"/>
      <c r="J496" s="256"/>
      <c r="K496" s="256"/>
    </row>
    <row r="497" spans="1:11" ht="15.75">
      <c r="A497" s="10"/>
      <c r="B497" s="1" t="s">
        <v>153</v>
      </c>
      <c r="C497" s="2">
        <v>6200</v>
      </c>
      <c r="D497" s="161">
        <f t="shared" si="10"/>
        <v>5265.29</v>
      </c>
      <c r="E497" s="256"/>
      <c r="F497" s="256"/>
      <c r="G497" s="256"/>
      <c r="H497" s="256"/>
      <c r="I497" s="256"/>
      <c r="J497" s="256">
        <v>5265.29</v>
      </c>
      <c r="K497" s="256"/>
    </row>
    <row r="498" spans="1:11" ht="15.75">
      <c r="A498" s="10"/>
      <c r="B498" s="1" t="s">
        <v>154</v>
      </c>
      <c r="C498" s="2">
        <v>6300</v>
      </c>
      <c r="D498" s="161">
        <f t="shared" si="10"/>
        <v>0</v>
      </c>
      <c r="E498" s="256"/>
      <c r="F498" s="256"/>
      <c r="G498" s="256"/>
      <c r="H498" s="256"/>
      <c r="I498" s="256"/>
      <c r="J498" s="256"/>
      <c r="K498" s="256"/>
    </row>
    <row r="499" spans="1:11" ht="15.75">
      <c r="A499" s="10"/>
      <c r="B499" s="1" t="s">
        <v>155</v>
      </c>
      <c r="C499" s="2">
        <v>6400</v>
      </c>
      <c r="D499" s="161">
        <f t="shared" si="10"/>
        <v>0</v>
      </c>
      <c r="E499" s="256"/>
      <c r="F499" s="256"/>
      <c r="G499" s="256"/>
      <c r="H499" s="256"/>
      <c r="I499" s="256"/>
      <c r="J499" s="256"/>
      <c r="K499" s="256"/>
    </row>
    <row r="500" spans="1:11" ht="15.75">
      <c r="A500" s="10"/>
      <c r="B500" s="1" t="s">
        <v>421</v>
      </c>
      <c r="C500" s="2">
        <v>6500</v>
      </c>
      <c r="D500" s="161">
        <f t="shared" si="10"/>
        <v>0</v>
      </c>
      <c r="E500" s="256"/>
      <c r="F500" s="256"/>
      <c r="G500" s="256"/>
      <c r="H500" s="256"/>
      <c r="I500" s="256"/>
      <c r="J500" s="256"/>
      <c r="K500" s="256"/>
    </row>
    <row r="501" spans="1:11" ht="15.75">
      <c r="A501" s="10"/>
      <c r="B501" s="1" t="s">
        <v>261</v>
      </c>
      <c r="C501" s="2">
        <v>7100</v>
      </c>
      <c r="D501" s="161">
        <f t="shared" si="10"/>
        <v>0</v>
      </c>
      <c r="E501" s="256"/>
      <c r="F501" s="256"/>
      <c r="G501" s="256"/>
      <c r="H501" s="256"/>
      <c r="I501" s="256"/>
      <c r="J501" s="256"/>
      <c r="K501" s="256"/>
    </row>
    <row r="502" spans="1:11" ht="15.75">
      <c r="A502" s="10"/>
      <c r="B502" s="1" t="s">
        <v>156</v>
      </c>
      <c r="C502" s="2">
        <v>7200</v>
      </c>
      <c r="D502" s="162">
        <f t="shared" si="10"/>
        <v>0</v>
      </c>
      <c r="E502" s="256"/>
      <c r="F502" s="256"/>
      <c r="G502" s="256"/>
      <c r="H502" s="256"/>
      <c r="I502" s="256"/>
      <c r="J502" s="256"/>
      <c r="K502" s="256"/>
    </row>
    <row r="503" spans="1:11" ht="15.75">
      <c r="A503" s="10"/>
      <c r="B503" s="1" t="s">
        <v>157</v>
      </c>
      <c r="C503" s="2">
        <v>7300</v>
      </c>
      <c r="D503" s="162">
        <f t="shared" si="10"/>
        <v>0</v>
      </c>
      <c r="E503" s="256"/>
      <c r="F503" s="256"/>
      <c r="G503" s="256"/>
      <c r="H503" s="256"/>
      <c r="I503" s="256"/>
      <c r="J503" s="256"/>
      <c r="K503" s="256"/>
    </row>
    <row r="504" spans="1:11" ht="15.75">
      <c r="A504" s="10"/>
      <c r="B504" s="1" t="s">
        <v>158</v>
      </c>
      <c r="C504" s="2">
        <v>7400</v>
      </c>
      <c r="D504" s="162">
        <f t="shared" si="10"/>
        <v>0</v>
      </c>
      <c r="E504" s="256"/>
      <c r="F504" s="256"/>
      <c r="G504" s="256"/>
      <c r="H504" s="256"/>
      <c r="I504" s="256"/>
      <c r="J504" s="256"/>
      <c r="K504" s="256"/>
    </row>
    <row r="505" spans="1:11" ht="15.75">
      <c r="A505" s="10"/>
      <c r="B505" s="1" t="s">
        <v>159</v>
      </c>
      <c r="C505" s="2">
        <v>7500</v>
      </c>
      <c r="D505" s="162">
        <f t="shared" si="10"/>
        <v>0</v>
      </c>
      <c r="E505" s="256"/>
      <c r="F505" s="256"/>
      <c r="G505" s="256"/>
      <c r="H505" s="256"/>
      <c r="I505" s="256"/>
      <c r="J505" s="256"/>
      <c r="K505" s="256"/>
    </row>
    <row r="506" spans="1:11" ht="15.75">
      <c r="A506" s="10"/>
      <c r="B506" s="1" t="s">
        <v>189</v>
      </c>
      <c r="C506" s="2">
        <v>7600</v>
      </c>
      <c r="D506" s="162">
        <f t="shared" si="10"/>
        <v>0</v>
      </c>
      <c r="E506" s="256"/>
      <c r="F506" s="256"/>
      <c r="G506" s="256"/>
      <c r="H506" s="256"/>
      <c r="I506" s="256"/>
      <c r="J506" s="256"/>
      <c r="K506" s="256"/>
    </row>
    <row r="507" spans="1:11" ht="15.75">
      <c r="A507" s="10"/>
      <c r="B507" s="1" t="s">
        <v>160</v>
      </c>
      <c r="C507" s="2">
        <v>7700</v>
      </c>
      <c r="D507" s="162">
        <f t="shared" si="10"/>
        <v>0</v>
      </c>
      <c r="E507" s="256"/>
      <c r="F507" s="256"/>
      <c r="G507" s="256"/>
      <c r="H507" s="256"/>
      <c r="I507" s="256"/>
      <c r="J507" s="256"/>
      <c r="K507" s="256"/>
    </row>
    <row r="508" spans="1:11" ht="15.75">
      <c r="A508" s="10"/>
      <c r="B508" s="1" t="s">
        <v>274</v>
      </c>
      <c r="C508" s="2">
        <v>7800</v>
      </c>
      <c r="D508" s="162">
        <f t="shared" si="10"/>
        <v>0</v>
      </c>
      <c r="E508" s="256"/>
      <c r="F508" s="256"/>
      <c r="G508" s="256"/>
      <c r="H508" s="256"/>
      <c r="I508" s="256"/>
      <c r="J508" s="256"/>
      <c r="K508" s="256"/>
    </row>
    <row r="509" spans="1:11" ht="15.75">
      <c r="A509" s="10"/>
      <c r="B509" s="1" t="s">
        <v>161</v>
      </c>
      <c r="C509" s="2">
        <v>7900</v>
      </c>
      <c r="D509" s="162">
        <f t="shared" si="10"/>
        <v>0</v>
      </c>
      <c r="E509" s="256"/>
      <c r="F509" s="256"/>
      <c r="G509" s="256"/>
      <c r="H509" s="256"/>
      <c r="I509" s="256"/>
      <c r="J509" s="256"/>
      <c r="K509" s="256"/>
    </row>
    <row r="510" spans="1:11" ht="15.75">
      <c r="A510" s="10"/>
      <c r="B510" s="1" t="s">
        <v>162</v>
      </c>
      <c r="C510" s="2">
        <v>8100</v>
      </c>
      <c r="D510" s="162">
        <f t="shared" si="10"/>
        <v>0</v>
      </c>
      <c r="E510" s="256"/>
      <c r="F510" s="256"/>
      <c r="G510" s="256"/>
      <c r="H510" s="256"/>
      <c r="I510" s="256"/>
      <c r="J510" s="256"/>
      <c r="K510" s="256"/>
    </row>
    <row r="511" spans="1:11" ht="15.75">
      <c r="A511" s="10"/>
      <c r="B511" s="1" t="s">
        <v>163</v>
      </c>
      <c r="C511" s="2">
        <v>8200</v>
      </c>
      <c r="D511" s="162">
        <f t="shared" si="10"/>
        <v>0</v>
      </c>
      <c r="E511" s="256"/>
      <c r="F511" s="256"/>
      <c r="G511" s="256"/>
      <c r="H511" s="256"/>
      <c r="I511" s="256"/>
      <c r="J511" s="256"/>
      <c r="K511" s="256"/>
    </row>
    <row r="512" spans="1:11" ht="15.75">
      <c r="A512" s="10"/>
      <c r="B512" s="1" t="s">
        <v>164</v>
      </c>
      <c r="C512" s="2">
        <v>9100</v>
      </c>
      <c r="D512" s="162">
        <f t="shared" si="10"/>
        <v>0</v>
      </c>
      <c r="E512" s="266"/>
      <c r="F512" s="266"/>
      <c r="G512" s="266"/>
      <c r="H512" s="266"/>
      <c r="I512" s="266"/>
      <c r="J512" s="256"/>
      <c r="K512" s="256"/>
    </row>
    <row r="513" spans="1:11" ht="16.5" thickBot="1">
      <c r="A513" s="10"/>
      <c r="B513" s="1" t="s">
        <v>200</v>
      </c>
      <c r="C513" s="2">
        <v>9300</v>
      </c>
      <c r="D513" s="163">
        <f t="shared" si="10"/>
        <v>0</v>
      </c>
      <c r="E513" s="300"/>
      <c r="F513" s="300"/>
      <c r="G513" s="300"/>
      <c r="H513" s="300"/>
      <c r="I513" s="300"/>
      <c r="J513" s="257"/>
      <c r="K513" s="300"/>
    </row>
    <row r="514" spans="1:11" ht="16.5" thickBot="1">
      <c r="A514" s="10"/>
      <c r="B514" s="218" t="s">
        <v>26</v>
      </c>
      <c r="C514" s="5"/>
      <c r="D514" s="187">
        <f>SUM(E514:K514)</f>
        <v>62362.9</v>
      </c>
      <c r="E514" s="36">
        <f aca="true" t="shared" si="11" ref="E514:K514">SUM(E495:E513)</f>
        <v>0</v>
      </c>
      <c r="F514" s="36">
        <f t="shared" si="11"/>
        <v>0</v>
      </c>
      <c r="G514" s="36">
        <f t="shared" si="11"/>
        <v>0</v>
      </c>
      <c r="H514" s="36">
        <f t="shared" si="11"/>
        <v>0</v>
      </c>
      <c r="I514" s="36">
        <f t="shared" si="11"/>
        <v>57097.61</v>
      </c>
      <c r="J514" s="36">
        <f t="shared" si="11"/>
        <v>5265.29</v>
      </c>
      <c r="K514" s="36">
        <f t="shared" si="11"/>
        <v>0</v>
      </c>
    </row>
    <row r="515" spans="1:11" ht="15.75">
      <c r="A515" s="10"/>
      <c r="B515" s="263" t="s">
        <v>27</v>
      </c>
      <c r="C515" s="52"/>
      <c r="D515" s="170"/>
      <c r="E515" s="8"/>
      <c r="F515" s="8"/>
      <c r="G515" s="8"/>
      <c r="H515" s="8"/>
      <c r="I515" s="8"/>
      <c r="J515" s="8"/>
      <c r="K515" s="8"/>
    </row>
    <row r="516" spans="1:11" ht="15.75">
      <c r="A516" s="10"/>
      <c r="B516" s="132" t="s">
        <v>44</v>
      </c>
      <c r="C516" s="55"/>
      <c r="D516" s="105"/>
      <c r="E516" s="46"/>
      <c r="F516" s="46"/>
      <c r="G516" s="46"/>
      <c r="H516" s="46"/>
      <c r="I516" s="46"/>
      <c r="J516" s="46"/>
      <c r="K516" s="8"/>
    </row>
    <row r="517" spans="1:11" ht="15.75">
      <c r="A517" s="10"/>
      <c r="B517" s="126" t="s">
        <v>183</v>
      </c>
      <c r="C517" s="2">
        <v>910</v>
      </c>
      <c r="D517" s="172"/>
      <c r="E517" s="46"/>
      <c r="F517" s="46"/>
      <c r="G517" s="46"/>
      <c r="H517" s="46"/>
      <c r="I517" s="46"/>
      <c r="J517" s="46"/>
      <c r="K517" s="8"/>
    </row>
    <row r="518" spans="1:11" ht="15.75">
      <c r="A518" s="10"/>
      <c r="B518" s="126" t="s">
        <v>165</v>
      </c>
      <c r="C518" s="2">
        <v>920</v>
      </c>
      <c r="D518" s="172"/>
      <c r="E518" s="46"/>
      <c r="F518" s="46"/>
      <c r="G518" s="46"/>
      <c r="H518" s="46"/>
      <c r="I518" s="46"/>
      <c r="J518" s="46"/>
      <c r="K518" s="8"/>
    </row>
    <row r="519" spans="1:11" ht="15.75">
      <c r="A519" s="10"/>
      <c r="B519" s="126" t="s">
        <v>166</v>
      </c>
      <c r="C519" s="2">
        <v>930</v>
      </c>
      <c r="D519" s="172"/>
      <c r="E519" s="46"/>
      <c r="F519" s="46"/>
      <c r="G519" s="46"/>
      <c r="H519" s="46"/>
      <c r="I519" s="46"/>
      <c r="J519" s="46"/>
      <c r="K519" s="8"/>
    </row>
    <row r="520" spans="1:11" ht="15.75">
      <c r="A520" s="10"/>
      <c r="B520" s="126" t="s">
        <v>188</v>
      </c>
      <c r="C520" s="2">
        <v>950</v>
      </c>
      <c r="D520" s="172"/>
      <c r="E520" s="46"/>
      <c r="F520" s="46"/>
      <c r="G520" s="46"/>
      <c r="H520" s="46"/>
      <c r="I520" s="46"/>
      <c r="J520" s="46"/>
      <c r="K520" s="8"/>
    </row>
    <row r="521" spans="1:5" ht="15.75">
      <c r="A521" s="10"/>
      <c r="B521" s="125" t="s">
        <v>263</v>
      </c>
      <c r="C521" s="32">
        <v>960</v>
      </c>
      <c r="D521" s="173"/>
      <c r="E521" s="142"/>
    </row>
    <row r="522" spans="1:11" ht="15.75">
      <c r="A522" s="10"/>
      <c r="B522" s="126" t="s">
        <v>168</v>
      </c>
      <c r="C522" s="2">
        <v>970</v>
      </c>
      <c r="D522" s="173"/>
      <c r="E522" s="46"/>
      <c r="F522" s="46"/>
      <c r="G522" s="46"/>
      <c r="H522" s="46"/>
      <c r="I522" s="46"/>
      <c r="J522" s="46"/>
      <c r="K522" s="8"/>
    </row>
    <row r="523" spans="1:11" ht="15.75">
      <c r="A523" s="10"/>
      <c r="B523" s="126" t="s">
        <v>169</v>
      </c>
      <c r="C523" s="2">
        <v>990</v>
      </c>
      <c r="D523" s="173"/>
      <c r="E523" s="46"/>
      <c r="F523" s="46"/>
      <c r="G523" s="46"/>
      <c r="H523" s="46"/>
      <c r="I523" s="46"/>
      <c r="J523" s="46"/>
      <c r="K523" s="8"/>
    </row>
    <row r="524" spans="1:11" ht="16.5" thickBot="1">
      <c r="A524" s="10"/>
      <c r="B524" s="128" t="s">
        <v>170</v>
      </c>
      <c r="C524" s="102">
        <v>9700</v>
      </c>
      <c r="D524" s="163">
        <f>SUM(D517:D523)</f>
        <v>0</v>
      </c>
      <c r="E524" s="8"/>
      <c r="F524" s="8"/>
      <c r="G524" s="8"/>
      <c r="H524" s="8"/>
      <c r="I524" s="8"/>
      <c r="J524" s="8"/>
      <c r="K524" s="8"/>
    </row>
    <row r="525" spans="1:11" ht="16.5" thickBot="1">
      <c r="A525" s="10"/>
      <c r="B525" s="260" t="s">
        <v>29</v>
      </c>
      <c r="C525" s="60"/>
      <c r="D525" s="190">
        <f>(D524)</f>
        <v>0</v>
      </c>
      <c r="E525" s="46"/>
      <c r="F525" s="8"/>
      <c r="G525" s="46"/>
      <c r="H525" s="46"/>
      <c r="I525" s="46"/>
      <c r="J525" s="46"/>
      <c r="K525" s="8"/>
    </row>
    <row r="526" spans="1:11" ht="15.75">
      <c r="A526" s="10"/>
      <c r="B526" s="258"/>
      <c r="C526" s="146"/>
      <c r="D526" s="164"/>
      <c r="E526" s="46"/>
      <c r="F526" s="8"/>
      <c r="G526" s="46"/>
      <c r="H526" s="46"/>
      <c r="I526" s="46"/>
      <c r="J526" s="46"/>
      <c r="K526" s="8"/>
    </row>
    <row r="527" spans="1:11" ht="15.75">
      <c r="A527" s="10"/>
      <c r="B527" s="27" t="str">
        <f>IF(H$2="","Nonspendable Fund Balance",CONCATENATE("Nonspendable Fund Balance, ",LOOKUP(H$2,T$2:T$10,V$2:V$10)))</f>
        <v>Nonspendable Fund Balance, June 30, 2023</v>
      </c>
      <c r="C527" s="34">
        <v>2710</v>
      </c>
      <c r="D527" s="252"/>
      <c r="E527" s="46"/>
      <c r="F527" s="8"/>
      <c r="G527" s="46"/>
      <c r="H527" s="46"/>
      <c r="I527" s="46"/>
      <c r="J527" s="46"/>
      <c r="K527" s="8"/>
    </row>
    <row r="528" spans="1:11" ht="15.75">
      <c r="A528" s="10"/>
      <c r="B528" s="1" t="str">
        <f>IF(H$2="","Restricted Fund Balance",CONCATENATE("Restricted Fund Balance, ",LOOKUP(H$2,T$2:T$10,V$2:V$10)))</f>
        <v>Restricted Fund Balance, June 30, 2023</v>
      </c>
      <c r="C528" s="2">
        <v>2720</v>
      </c>
      <c r="D528" s="252"/>
      <c r="E528" s="46"/>
      <c r="F528" s="8"/>
      <c r="G528" s="46"/>
      <c r="H528" s="46"/>
      <c r="I528" s="46"/>
      <c r="J528" s="46"/>
      <c r="K528" s="8"/>
    </row>
    <row r="529" spans="1:11" ht="15.75">
      <c r="A529" s="10"/>
      <c r="B529" s="1" t="str">
        <f>IF(H$2="","Committed Fund Balance",CONCATENATE("Committed Fund Balance, ",LOOKUP(H$2,T$2:T$10,V$2:V$10)))</f>
        <v>Committed Fund Balance, June 30, 2023</v>
      </c>
      <c r="C529" s="2">
        <v>2730</v>
      </c>
      <c r="D529" s="173"/>
      <c r="E529" s="46"/>
      <c r="F529" s="8"/>
      <c r="G529" s="46"/>
      <c r="H529" s="46"/>
      <c r="I529" s="46"/>
      <c r="J529" s="46"/>
      <c r="K529" s="8"/>
    </row>
    <row r="530" spans="1:11" ht="15.75">
      <c r="A530" s="10"/>
      <c r="B530" s="1" t="str">
        <f>IF(H$2="","Assigned Fund Balance",CONCATENATE("Assigned Fund Balance, ",LOOKUP(H$2,T$2:T$10,V$2:V$10)))</f>
        <v>Assigned Fund Balance, June 30, 2023</v>
      </c>
      <c r="C530" s="2">
        <v>2740</v>
      </c>
      <c r="D530" s="173"/>
      <c r="E530" s="46"/>
      <c r="F530" s="8"/>
      <c r="G530" s="46"/>
      <c r="H530" s="46"/>
      <c r="I530" s="46"/>
      <c r="J530" s="46"/>
      <c r="K530" s="8"/>
    </row>
    <row r="531" spans="1:11" ht="15.75">
      <c r="A531" s="10"/>
      <c r="B531" s="1" t="str">
        <f>IF(H$2="","Unassigned Fund Balance",CONCATENATE("Unassigned Fund Balance, ",LOOKUP(H$2,T$2:T$10,V$2:V$10)))</f>
        <v>Unassigned Fund Balance, June 30, 2023</v>
      </c>
      <c r="C531" s="2">
        <v>2750</v>
      </c>
      <c r="D531" s="173"/>
      <c r="E531" s="46"/>
      <c r="F531" s="8"/>
      <c r="G531" s="46"/>
      <c r="H531" s="46"/>
      <c r="I531" s="46"/>
      <c r="J531" s="46"/>
      <c r="K531" s="8"/>
    </row>
    <row r="532" spans="1:11" ht="16.5" thickBot="1">
      <c r="A532" s="10"/>
      <c r="B532" s="260" t="s">
        <v>245</v>
      </c>
      <c r="C532" s="23">
        <v>2700</v>
      </c>
      <c r="D532" s="163">
        <f>SUM(D527:D531)</f>
        <v>0</v>
      </c>
      <c r="E532" s="46"/>
      <c r="F532" s="8"/>
      <c r="G532" s="46"/>
      <c r="H532" s="46"/>
      <c r="I532" s="46"/>
      <c r="J532" s="46"/>
      <c r="K532" s="8"/>
    </row>
    <row r="533" spans="1:11" ht="15.75">
      <c r="A533" s="10"/>
      <c r="B533" s="228" t="s">
        <v>315</v>
      </c>
      <c r="C533" s="63"/>
      <c r="D533" s="44"/>
      <c r="E533" s="46"/>
      <c r="F533" s="8"/>
      <c r="G533" s="46"/>
      <c r="H533" s="46"/>
      <c r="I533" s="46"/>
      <c r="J533" s="46"/>
      <c r="K533" s="8"/>
    </row>
    <row r="534" spans="1:11" ht="16.5" thickBot="1">
      <c r="A534" s="10"/>
      <c r="B534" s="232" t="s">
        <v>185</v>
      </c>
      <c r="C534" s="68"/>
      <c r="D534" s="168">
        <f>D514+D525+D532</f>
        <v>62362.9</v>
      </c>
      <c r="E534" s="46"/>
      <c r="F534" s="8"/>
      <c r="G534" s="46"/>
      <c r="H534" s="46"/>
      <c r="I534" s="46"/>
      <c r="J534" s="46"/>
      <c r="K534" s="8"/>
    </row>
    <row r="535" spans="1:6" ht="16.5" thickTop="1">
      <c r="A535" s="10"/>
      <c r="F535" s="74"/>
    </row>
    <row r="536" spans="1:6" ht="15.75">
      <c r="A536" s="10"/>
      <c r="B536" s="9" t="s">
        <v>87</v>
      </c>
      <c r="F536" s="74"/>
    </row>
    <row r="537" spans="1:6" ht="15.75">
      <c r="A537" s="10"/>
      <c r="F537" s="74"/>
    </row>
    <row r="538" spans="1:6" ht="15.75">
      <c r="A538" s="10" t="s">
        <v>76</v>
      </c>
      <c r="B538" s="11" t="str">
        <f>$B$1</f>
        <v>DISTRICT SCHOOL BOARD OF OKEECHOBEE COUNTY</v>
      </c>
      <c r="C538" s="8"/>
      <c r="D538" s="149"/>
      <c r="F538" s="74"/>
    </row>
    <row r="539" spans="1:6" ht="15.75">
      <c r="A539" s="10"/>
      <c r="B539" s="12" t="s">
        <v>8</v>
      </c>
      <c r="C539" s="8"/>
      <c r="D539" s="149"/>
      <c r="F539" s="74"/>
    </row>
    <row r="540" spans="1:6" ht="15.75">
      <c r="A540" s="10"/>
      <c r="B540" s="12" t="str">
        <f>$B$26</f>
        <v>For Fiscal Year Ending June 30, 2023</v>
      </c>
      <c r="C540" s="8"/>
      <c r="D540" s="149"/>
      <c r="F540" s="74"/>
    </row>
    <row r="541" spans="1:6" ht="15.75">
      <c r="A541" s="10"/>
      <c r="B541" s="8"/>
      <c r="C541" s="8"/>
      <c r="D541" s="149"/>
      <c r="F541" s="74"/>
    </row>
    <row r="542" spans="1:6" ht="30.75" customHeight="1">
      <c r="A542" s="10"/>
      <c r="B542" s="348" t="s">
        <v>484</v>
      </c>
      <c r="C542" s="348"/>
      <c r="D542" s="195" t="s">
        <v>94</v>
      </c>
      <c r="F542" s="74"/>
    </row>
    <row r="543" spans="1:6" ht="15.75">
      <c r="A543" s="10"/>
      <c r="B543" s="213"/>
      <c r="C543" s="93" t="s">
        <v>9</v>
      </c>
      <c r="D543" s="98"/>
      <c r="F543" s="74"/>
    </row>
    <row r="544" spans="1:6" ht="15.75">
      <c r="A544" s="10"/>
      <c r="B544" s="218" t="s">
        <v>448</v>
      </c>
      <c r="C544" s="2" t="s">
        <v>10</v>
      </c>
      <c r="D544" s="169"/>
      <c r="F544" s="74"/>
    </row>
    <row r="545" spans="1:6" ht="15.75">
      <c r="A545" s="10"/>
      <c r="B545" s="131" t="s">
        <v>32</v>
      </c>
      <c r="C545" s="52"/>
      <c r="D545" s="167"/>
      <c r="F545" s="74"/>
    </row>
    <row r="546" spans="1:6" ht="15.75">
      <c r="A546" s="10"/>
      <c r="B546" s="126" t="s">
        <v>117</v>
      </c>
      <c r="C546" s="2">
        <v>3199</v>
      </c>
      <c r="D546" s="172"/>
      <c r="F546" s="74"/>
    </row>
    <row r="547" spans="1:6" ht="16.5" thickBot="1">
      <c r="A547" s="10"/>
      <c r="B547" s="126" t="s">
        <v>118</v>
      </c>
      <c r="C547" s="56">
        <v>3100</v>
      </c>
      <c r="D547" s="156">
        <f>SUM(D546:D546)</f>
        <v>0</v>
      </c>
      <c r="F547" s="74"/>
    </row>
    <row r="548" spans="1:6" ht="15.75">
      <c r="A548" s="10"/>
      <c r="B548" s="132" t="s">
        <v>111</v>
      </c>
      <c r="C548" s="55"/>
      <c r="D548" s="171"/>
      <c r="F548" s="74"/>
    </row>
    <row r="549" spans="1:6" ht="15.75">
      <c r="A549" s="10"/>
      <c r="B549" s="126" t="s">
        <v>463</v>
      </c>
      <c r="C549" s="2">
        <v>3271</v>
      </c>
      <c r="D549" s="172">
        <v>2994976.7</v>
      </c>
      <c r="F549" s="74"/>
    </row>
    <row r="550" spans="1:6" ht="15.75">
      <c r="A550" s="10"/>
      <c r="B550" s="126" t="s">
        <v>121</v>
      </c>
      <c r="C550" s="2">
        <v>3280</v>
      </c>
      <c r="D550" s="172"/>
      <c r="F550" s="74"/>
    </row>
    <row r="551" spans="1:6" ht="15.75">
      <c r="A551" s="10"/>
      <c r="B551" s="126" t="s">
        <v>173</v>
      </c>
      <c r="C551" s="2">
        <v>3299</v>
      </c>
      <c r="D551" s="172"/>
      <c r="F551" s="74"/>
    </row>
    <row r="552" spans="1:6" ht="16.5" thickBot="1">
      <c r="A552" s="10"/>
      <c r="B552" s="126" t="s">
        <v>122</v>
      </c>
      <c r="C552" s="56">
        <v>3200</v>
      </c>
      <c r="D552" s="156">
        <f>SUM(D549:D551)</f>
        <v>2994976.7</v>
      </c>
      <c r="F552" s="74"/>
    </row>
    <row r="553" spans="1:6" ht="15.75">
      <c r="A553" s="10"/>
      <c r="B553" s="132" t="s">
        <v>13</v>
      </c>
      <c r="C553" s="55"/>
      <c r="D553" s="105"/>
      <c r="F553" s="74"/>
    </row>
    <row r="554" spans="1:6" ht="15.75">
      <c r="A554" s="10"/>
      <c r="B554" s="126" t="s">
        <v>177</v>
      </c>
      <c r="C554" s="2">
        <v>3495</v>
      </c>
      <c r="D554" s="172"/>
      <c r="F554" s="74"/>
    </row>
    <row r="555" spans="1:6" ht="16.5" thickBot="1">
      <c r="A555" s="10"/>
      <c r="B555" s="126" t="s">
        <v>145</v>
      </c>
      <c r="C555" s="56">
        <v>3400</v>
      </c>
      <c r="D555" s="156">
        <f>SUM(D554:D554)</f>
        <v>0</v>
      </c>
      <c r="F555" s="74"/>
    </row>
    <row r="556" spans="1:6" ht="16.5" thickBot="1">
      <c r="A556" s="10"/>
      <c r="B556" s="218" t="s">
        <v>14</v>
      </c>
      <c r="C556" s="70"/>
      <c r="D556" s="156">
        <f>D547+D552+D555</f>
        <v>2994976.7</v>
      </c>
      <c r="F556" s="74"/>
    </row>
    <row r="557" spans="1:6" ht="15.75">
      <c r="A557" s="10"/>
      <c r="B557" s="258" t="s">
        <v>15</v>
      </c>
      <c r="C557" s="335"/>
      <c r="D557" s="221"/>
      <c r="F557" s="74"/>
    </row>
    <row r="558" spans="1:6" ht="15.75">
      <c r="A558" s="10"/>
      <c r="B558" s="130" t="s">
        <v>16</v>
      </c>
      <c r="C558" s="59"/>
      <c r="D558" s="164"/>
      <c r="F558" s="74"/>
    </row>
    <row r="559" spans="1:6" ht="15.75">
      <c r="A559" s="10"/>
      <c r="B559" s="125" t="s">
        <v>178</v>
      </c>
      <c r="C559" s="32">
        <v>3610</v>
      </c>
      <c r="D559" s="252"/>
      <c r="F559" s="74"/>
    </row>
    <row r="560" spans="1:6" ht="15.75">
      <c r="A560" s="10"/>
      <c r="B560" s="125" t="s">
        <v>146</v>
      </c>
      <c r="C560" s="32">
        <v>3620</v>
      </c>
      <c r="D560" s="252"/>
      <c r="F560" s="74"/>
    </row>
    <row r="561" spans="1:6" ht="15.75">
      <c r="A561" s="10"/>
      <c r="B561" s="126" t="s">
        <v>147</v>
      </c>
      <c r="C561" s="2">
        <v>3630</v>
      </c>
      <c r="D561" s="172"/>
      <c r="F561" s="74"/>
    </row>
    <row r="562" spans="1:6" ht="15.75">
      <c r="A562" s="10"/>
      <c r="B562" s="126" t="s">
        <v>188</v>
      </c>
      <c r="C562" s="2">
        <v>3650</v>
      </c>
      <c r="D562" s="172"/>
      <c r="F562" s="74"/>
    </row>
    <row r="563" spans="1:6" ht="15.75">
      <c r="A563" s="10"/>
      <c r="B563" s="127" t="s">
        <v>267</v>
      </c>
      <c r="C563" s="23">
        <v>3660</v>
      </c>
      <c r="D563" s="173"/>
      <c r="F563" s="74"/>
    </row>
    <row r="564" spans="1:6" ht="15.75">
      <c r="A564" s="10"/>
      <c r="B564" s="126" t="s">
        <v>149</v>
      </c>
      <c r="C564" s="2">
        <v>3670</v>
      </c>
      <c r="D564" s="173"/>
      <c r="F564" s="74"/>
    </row>
    <row r="565" spans="1:6" ht="15.75">
      <c r="A565" s="10"/>
      <c r="B565" s="126" t="s">
        <v>150</v>
      </c>
      <c r="C565" s="2">
        <v>3690</v>
      </c>
      <c r="D565" s="173"/>
      <c r="F565" s="74"/>
    </row>
    <row r="566" spans="1:6" ht="16.5" thickBot="1">
      <c r="A566" s="10"/>
      <c r="B566" s="126" t="s">
        <v>151</v>
      </c>
      <c r="C566" s="56">
        <v>3600</v>
      </c>
      <c r="D566" s="156">
        <f>SUM(D559:D565)</f>
        <v>0</v>
      </c>
      <c r="F566" s="74"/>
    </row>
    <row r="567" spans="1:6" ht="16.5" thickBot="1">
      <c r="A567" s="10"/>
      <c r="B567" s="218" t="s">
        <v>17</v>
      </c>
      <c r="C567" s="56"/>
      <c r="D567" s="190">
        <f>D566</f>
        <v>0</v>
      </c>
      <c r="F567" s="74"/>
    </row>
    <row r="568" spans="1:6" ht="15.75">
      <c r="A568" s="10"/>
      <c r="B568" s="24"/>
      <c r="C568" s="22"/>
      <c r="D568" s="164"/>
      <c r="F568" s="74"/>
    </row>
    <row r="569" spans="1:6" ht="16.5" thickBot="1">
      <c r="A569" s="10"/>
      <c r="B569" s="1" t="str">
        <f>IF(H2="","Fund Balance",CONCATENATE("Fund Balance, ",LOOKUP(H2,T2:T10,U2:U10)))</f>
        <v>Fund Balance, July 1, 2022</v>
      </c>
      <c r="C569" s="145">
        <v>2800</v>
      </c>
      <c r="D569" s="264"/>
      <c r="F569" s="74"/>
    </row>
    <row r="570" spans="1:6" ht="15.75">
      <c r="A570" s="10"/>
      <c r="B570" s="229" t="s">
        <v>33</v>
      </c>
      <c r="C570" s="55"/>
      <c r="D570" s="105"/>
      <c r="F570" s="74"/>
    </row>
    <row r="571" spans="1:6" ht="16.5" thickBot="1">
      <c r="A571" s="10"/>
      <c r="B571" s="218" t="s">
        <v>318</v>
      </c>
      <c r="C571" s="5"/>
      <c r="D571" s="106">
        <f>(D556+D567+D569)</f>
        <v>2994976.7</v>
      </c>
      <c r="F571" s="74"/>
    </row>
    <row r="572" spans="1:6" ht="16.5" thickTop="1">
      <c r="A572" s="10"/>
      <c r="F572" s="74"/>
    </row>
    <row r="573" spans="1:6" ht="15.75">
      <c r="A573" s="10"/>
      <c r="B573" s="9" t="s">
        <v>87</v>
      </c>
      <c r="F573" s="74"/>
    </row>
    <row r="574" spans="1:6" ht="15.75">
      <c r="A574" s="10"/>
      <c r="F574" s="74"/>
    </row>
    <row r="575" spans="1:2" ht="15.75">
      <c r="A575" s="10" t="s">
        <v>77</v>
      </c>
      <c r="B575" s="11" t="str">
        <f>$B$1</f>
        <v>DISTRICT SCHOOL BOARD OF OKEECHOBEE COUNTY</v>
      </c>
    </row>
    <row r="576" spans="1:2" ht="15.75">
      <c r="A576" s="10"/>
      <c r="B576" s="12" t="s">
        <v>8</v>
      </c>
    </row>
    <row r="577" spans="1:2" ht="15.75">
      <c r="A577" s="10"/>
      <c r="B577" s="12" t="str">
        <f>$B$26</f>
        <v>For Fiscal Year Ending June 30, 2023</v>
      </c>
    </row>
    <row r="578" ht="15.75">
      <c r="A578" s="10"/>
    </row>
    <row r="579" spans="1:11" ht="15.75">
      <c r="A579" s="10"/>
      <c r="B579" s="120" t="s">
        <v>483</v>
      </c>
      <c r="C579" s="120"/>
      <c r="K579" s="100" t="s">
        <v>95</v>
      </c>
    </row>
    <row r="580" spans="1:11" ht="15.75">
      <c r="A580" s="10"/>
      <c r="B580" s="51"/>
      <c r="C580" s="93" t="s">
        <v>9</v>
      </c>
      <c r="D580" s="52" t="s">
        <v>20</v>
      </c>
      <c r="E580" s="93" t="s">
        <v>21</v>
      </c>
      <c r="F580" s="93" t="s">
        <v>22</v>
      </c>
      <c r="G580" s="93" t="s">
        <v>23</v>
      </c>
      <c r="H580" s="93" t="s">
        <v>24</v>
      </c>
      <c r="I580" s="93" t="s">
        <v>430</v>
      </c>
      <c r="J580" s="93" t="s">
        <v>25</v>
      </c>
      <c r="K580" s="93" t="s">
        <v>286</v>
      </c>
    </row>
    <row r="581" spans="1:11" ht="15.75">
      <c r="A581" s="10"/>
      <c r="B581" s="218" t="s">
        <v>451</v>
      </c>
      <c r="C581" s="2" t="s">
        <v>10</v>
      </c>
      <c r="D581" s="2"/>
      <c r="E581" s="2">
        <v>100</v>
      </c>
      <c r="F581" s="2">
        <v>200</v>
      </c>
      <c r="G581" s="2">
        <v>300</v>
      </c>
      <c r="H581" s="2">
        <v>400</v>
      </c>
      <c r="I581" s="2">
        <v>500</v>
      </c>
      <c r="J581" s="2">
        <v>600</v>
      </c>
      <c r="K581" s="2">
        <v>700</v>
      </c>
    </row>
    <row r="582" spans="1:11" ht="15.75">
      <c r="A582" s="10"/>
      <c r="B582" s="137" t="s">
        <v>152</v>
      </c>
      <c r="C582" s="23">
        <v>5000</v>
      </c>
      <c r="D582" s="161">
        <f>SUM(E582:K582)</f>
        <v>2551364.23</v>
      </c>
      <c r="E582" s="255">
        <v>157583.79</v>
      </c>
      <c r="F582" s="255">
        <v>149798.7</v>
      </c>
      <c r="G582" s="255">
        <v>365360</v>
      </c>
      <c r="H582" s="255"/>
      <c r="I582" s="255">
        <v>859461.54</v>
      </c>
      <c r="J582" s="255">
        <v>849601.45</v>
      </c>
      <c r="K582" s="255">
        <v>169558.75</v>
      </c>
    </row>
    <row r="583" spans="1:11" ht="15.75">
      <c r="A583" s="10"/>
      <c r="B583" s="1" t="s">
        <v>417</v>
      </c>
      <c r="C583" s="2">
        <v>6100</v>
      </c>
      <c r="D583" s="161">
        <f aca="true" t="shared" si="12" ref="D583:D600">SUM(E583:K583)</f>
        <v>97543.41</v>
      </c>
      <c r="E583" s="256">
        <v>67170.63</v>
      </c>
      <c r="F583" s="256">
        <v>28872.78</v>
      </c>
      <c r="G583" s="256"/>
      <c r="H583" s="256"/>
      <c r="I583" s="256">
        <v>1500</v>
      </c>
      <c r="J583" s="256"/>
      <c r="K583" s="256"/>
    </row>
    <row r="584" spans="1:11" ht="15.75">
      <c r="A584" s="10"/>
      <c r="B584" s="1" t="s">
        <v>153</v>
      </c>
      <c r="C584" s="2">
        <v>6200</v>
      </c>
      <c r="D584" s="161">
        <f t="shared" si="12"/>
        <v>5.72</v>
      </c>
      <c r="E584" s="256"/>
      <c r="F584" s="256">
        <v>5.72</v>
      </c>
      <c r="G584" s="256"/>
      <c r="H584" s="256"/>
      <c r="I584" s="256"/>
      <c r="J584" s="256"/>
      <c r="K584" s="256"/>
    </row>
    <row r="585" spans="1:11" ht="15.75">
      <c r="A585" s="10"/>
      <c r="B585" s="1" t="s">
        <v>154</v>
      </c>
      <c r="C585" s="2">
        <v>6300</v>
      </c>
      <c r="D585" s="161">
        <f t="shared" si="12"/>
        <v>17003.54</v>
      </c>
      <c r="E585" s="256">
        <v>14660.43</v>
      </c>
      <c r="F585" s="256">
        <v>2343.11</v>
      </c>
      <c r="G585" s="256"/>
      <c r="H585" s="256"/>
      <c r="I585" s="256"/>
      <c r="J585" s="256"/>
      <c r="K585" s="256"/>
    </row>
    <row r="586" spans="1:11" ht="15.75">
      <c r="A586" s="10"/>
      <c r="B586" s="1" t="s">
        <v>155</v>
      </c>
      <c r="C586" s="2">
        <v>6400</v>
      </c>
      <c r="D586" s="161">
        <f t="shared" si="12"/>
        <v>95783.53</v>
      </c>
      <c r="E586" s="256"/>
      <c r="F586" s="256">
        <v>785.98</v>
      </c>
      <c r="G586" s="256">
        <v>58511.55</v>
      </c>
      <c r="H586" s="256"/>
      <c r="I586" s="256"/>
      <c r="J586" s="256"/>
      <c r="K586" s="256">
        <v>36486</v>
      </c>
    </row>
    <row r="587" spans="1:11" ht="15.75">
      <c r="A587" s="10"/>
      <c r="B587" s="1" t="s">
        <v>421</v>
      </c>
      <c r="C587" s="2">
        <v>6500</v>
      </c>
      <c r="D587" s="161">
        <f t="shared" si="12"/>
        <v>5921.58</v>
      </c>
      <c r="E587" s="256"/>
      <c r="F587" s="256">
        <v>5921.58</v>
      </c>
      <c r="G587" s="256"/>
      <c r="H587" s="256"/>
      <c r="I587" s="256"/>
      <c r="J587" s="256"/>
      <c r="K587" s="256"/>
    </row>
    <row r="588" spans="1:11" ht="15.75">
      <c r="A588" s="10"/>
      <c r="B588" s="1" t="s">
        <v>261</v>
      </c>
      <c r="C588" s="2">
        <v>7100</v>
      </c>
      <c r="D588" s="161">
        <f t="shared" si="12"/>
        <v>0</v>
      </c>
      <c r="E588" s="256"/>
      <c r="F588" s="256"/>
      <c r="G588" s="256"/>
      <c r="H588" s="256"/>
      <c r="I588" s="256"/>
      <c r="J588" s="256"/>
      <c r="K588" s="256"/>
    </row>
    <row r="589" spans="1:11" ht="15.75">
      <c r="A589" s="10"/>
      <c r="B589" s="1" t="s">
        <v>156</v>
      </c>
      <c r="C589" s="2">
        <v>7200</v>
      </c>
      <c r="D589" s="162">
        <f t="shared" si="12"/>
        <v>129108.34</v>
      </c>
      <c r="E589" s="256"/>
      <c r="F589" s="256"/>
      <c r="G589" s="256"/>
      <c r="H589" s="256"/>
      <c r="I589" s="256"/>
      <c r="J589" s="256"/>
      <c r="K589" s="256">
        <v>129108.34</v>
      </c>
    </row>
    <row r="590" spans="1:11" ht="15.75">
      <c r="A590" s="10"/>
      <c r="B590" s="1" t="s">
        <v>157</v>
      </c>
      <c r="C590" s="2">
        <v>7300</v>
      </c>
      <c r="D590" s="162">
        <f t="shared" si="12"/>
        <v>2383.65</v>
      </c>
      <c r="E590" s="256">
        <v>2000</v>
      </c>
      <c r="F590" s="256">
        <v>383.65</v>
      </c>
      <c r="G590" s="256"/>
      <c r="H590" s="256"/>
      <c r="I590" s="256"/>
      <c r="J590" s="256"/>
      <c r="K590" s="256"/>
    </row>
    <row r="591" spans="1:11" ht="15.75">
      <c r="A591" s="10"/>
      <c r="B591" s="1" t="s">
        <v>158</v>
      </c>
      <c r="C591" s="2">
        <v>7400</v>
      </c>
      <c r="D591" s="162">
        <f t="shared" si="12"/>
        <v>60901</v>
      </c>
      <c r="E591" s="256"/>
      <c r="F591" s="256"/>
      <c r="G591" s="256"/>
      <c r="H591" s="256"/>
      <c r="I591" s="256"/>
      <c r="J591" s="256">
        <v>60901</v>
      </c>
      <c r="K591" s="256"/>
    </row>
    <row r="592" spans="1:11" ht="15.75">
      <c r="A592" s="10"/>
      <c r="B592" s="1" t="s">
        <v>159</v>
      </c>
      <c r="C592" s="2">
        <v>7500</v>
      </c>
      <c r="D592" s="162">
        <f t="shared" si="12"/>
        <v>1675.13</v>
      </c>
      <c r="E592" s="256">
        <v>156.22</v>
      </c>
      <c r="F592" s="256">
        <v>1518.91</v>
      </c>
      <c r="G592" s="256"/>
      <c r="H592" s="256"/>
      <c r="I592" s="256"/>
      <c r="J592" s="256"/>
      <c r="K592" s="256"/>
    </row>
    <row r="593" spans="1:11" ht="15.75">
      <c r="A593" s="10"/>
      <c r="B593" s="1" t="s">
        <v>189</v>
      </c>
      <c r="C593" s="2">
        <v>7600</v>
      </c>
      <c r="D593" s="162">
        <f t="shared" si="12"/>
        <v>0</v>
      </c>
      <c r="E593" s="256"/>
      <c r="F593" s="256"/>
      <c r="G593" s="256"/>
      <c r="H593" s="256"/>
      <c r="I593" s="256"/>
      <c r="J593" s="256"/>
      <c r="K593" s="256"/>
    </row>
    <row r="594" spans="1:11" ht="15.75">
      <c r="A594" s="10"/>
      <c r="B594" s="1" t="s">
        <v>160</v>
      </c>
      <c r="C594" s="2">
        <v>7700</v>
      </c>
      <c r="D594" s="162">
        <f t="shared" si="12"/>
        <v>77.61</v>
      </c>
      <c r="E594" s="256"/>
      <c r="F594" s="256">
        <v>77.61</v>
      </c>
      <c r="G594" s="256"/>
      <c r="H594" s="256"/>
      <c r="I594" s="256"/>
      <c r="J594" s="256"/>
      <c r="K594" s="256"/>
    </row>
    <row r="595" spans="1:11" ht="15.75">
      <c r="A595" s="10"/>
      <c r="B595" s="1" t="s">
        <v>274</v>
      </c>
      <c r="C595" s="2">
        <v>7800</v>
      </c>
      <c r="D595" s="162">
        <f t="shared" si="12"/>
        <v>24849.17</v>
      </c>
      <c r="E595" s="256">
        <v>6000</v>
      </c>
      <c r="F595" s="256">
        <v>154.37</v>
      </c>
      <c r="G595" s="256">
        <v>7920</v>
      </c>
      <c r="H595" s="256">
        <v>10774.8</v>
      </c>
      <c r="I595" s="256"/>
      <c r="J595" s="256"/>
      <c r="K595" s="256"/>
    </row>
    <row r="596" spans="1:11" ht="15.75">
      <c r="A596" s="10"/>
      <c r="B596" s="1" t="s">
        <v>161</v>
      </c>
      <c r="C596" s="2">
        <v>7900</v>
      </c>
      <c r="D596" s="162">
        <f t="shared" si="12"/>
        <v>8100.43</v>
      </c>
      <c r="E596" s="256">
        <v>1233.66</v>
      </c>
      <c r="F596" s="256">
        <v>1613.92</v>
      </c>
      <c r="G596" s="256">
        <v>5252.85</v>
      </c>
      <c r="H596" s="256"/>
      <c r="I596" s="256"/>
      <c r="J596" s="256"/>
      <c r="K596" s="256"/>
    </row>
    <row r="597" spans="1:11" ht="15.75">
      <c r="A597" s="10"/>
      <c r="B597" s="1" t="s">
        <v>162</v>
      </c>
      <c r="C597" s="2">
        <v>8100</v>
      </c>
      <c r="D597" s="162">
        <f t="shared" si="12"/>
        <v>258.48</v>
      </c>
      <c r="E597" s="256"/>
      <c r="F597" s="256">
        <v>258.48</v>
      </c>
      <c r="G597" s="256"/>
      <c r="H597" s="256"/>
      <c r="I597" s="256"/>
      <c r="J597" s="256"/>
      <c r="K597" s="256"/>
    </row>
    <row r="598" spans="1:11" ht="15.75">
      <c r="A598" s="10"/>
      <c r="B598" s="1" t="s">
        <v>163</v>
      </c>
      <c r="C598" s="2">
        <v>8200</v>
      </c>
      <c r="D598" s="162">
        <f t="shared" si="12"/>
        <v>0.88</v>
      </c>
      <c r="E598" s="256"/>
      <c r="F598" s="256">
        <v>0.88</v>
      </c>
      <c r="G598" s="256"/>
      <c r="H598" s="256"/>
      <c r="I598" s="256"/>
      <c r="J598" s="256"/>
      <c r="K598" s="256"/>
    </row>
    <row r="599" spans="1:11" ht="15.75">
      <c r="A599" s="10"/>
      <c r="B599" s="1" t="s">
        <v>164</v>
      </c>
      <c r="C599" s="2">
        <v>9100</v>
      </c>
      <c r="D599" s="162">
        <f t="shared" si="12"/>
        <v>0</v>
      </c>
      <c r="E599" s="256"/>
      <c r="F599" s="256"/>
      <c r="G599" s="256"/>
      <c r="H599" s="256"/>
      <c r="I599" s="256"/>
      <c r="J599" s="256"/>
      <c r="K599" s="256"/>
    </row>
    <row r="600" spans="1:11" ht="16.5" thickBot="1">
      <c r="A600" s="10"/>
      <c r="B600" s="1" t="s">
        <v>200</v>
      </c>
      <c r="C600" s="2">
        <v>9300</v>
      </c>
      <c r="D600" s="163">
        <f t="shared" si="12"/>
        <v>0</v>
      </c>
      <c r="E600" s="300"/>
      <c r="F600" s="300"/>
      <c r="G600" s="300"/>
      <c r="H600" s="300"/>
      <c r="I600" s="300"/>
      <c r="J600" s="257"/>
      <c r="K600" s="300"/>
    </row>
    <row r="601" spans="1:11" ht="16.5" thickBot="1">
      <c r="A601" s="10"/>
      <c r="B601" s="218" t="s">
        <v>26</v>
      </c>
      <c r="C601" s="5"/>
      <c r="D601" s="187">
        <f>SUM(E601:K601)</f>
        <v>2994976.7</v>
      </c>
      <c r="E601" s="36">
        <f aca="true" t="shared" si="13" ref="E601:K601">SUM(E582:E600)</f>
        <v>248804.73</v>
      </c>
      <c r="F601" s="36">
        <f t="shared" si="13"/>
        <v>191735.69</v>
      </c>
      <c r="G601" s="36">
        <f t="shared" si="13"/>
        <v>437044.39999999997</v>
      </c>
      <c r="H601" s="36">
        <f t="shared" si="13"/>
        <v>10774.8</v>
      </c>
      <c r="I601" s="36">
        <f t="shared" si="13"/>
        <v>860961.54</v>
      </c>
      <c r="J601" s="36">
        <f t="shared" si="13"/>
        <v>910502.45</v>
      </c>
      <c r="K601" s="36">
        <f t="shared" si="13"/>
        <v>335153.08999999997</v>
      </c>
    </row>
    <row r="602" spans="1:11" ht="15.75">
      <c r="A602" s="10"/>
      <c r="B602" s="263" t="s">
        <v>27</v>
      </c>
      <c r="C602" s="52"/>
      <c r="D602" s="170"/>
      <c r="E602" s="8"/>
      <c r="F602" s="8"/>
      <c r="G602" s="8"/>
      <c r="H602" s="8"/>
      <c r="I602" s="8"/>
      <c r="J602" s="8"/>
      <c r="K602" s="8"/>
    </row>
    <row r="603" spans="1:11" ht="15.75">
      <c r="A603" s="10"/>
      <c r="B603" s="132" t="s">
        <v>44</v>
      </c>
      <c r="C603" s="55"/>
      <c r="D603" s="105"/>
      <c r="E603" s="46"/>
      <c r="F603" s="46"/>
      <c r="G603" s="46"/>
      <c r="H603" s="46"/>
      <c r="I603" s="46"/>
      <c r="J603" s="46"/>
      <c r="K603" s="8"/>
    </row>
    <row r="604" spans="1:11" ht="15.75">
      <c r="A604" s="10"/>
      <c r="B604" s="126" t="s">
        <v>183</v>
      </c>
      <c r="C604" s="2">
        <v>910</v>
      </c>
      <c r="D604" s="172"/>
      <c r="E604" s="46"/>
      <c r="F604" s="46"/>
      <c r="G604" s="46"/>
      <c r="H604" s="46"/>
      <c r="I604" s="46"/>
      <c r="J604" s="46"/>
      <c r="K604" s="8"/>
    </row>
    <row r="605" spans="1:11" ht="15.75">
      <c r="A605" s="10"/>
      <c r="B605" s="126" t="s">
        <v>165</v>
      </c>
      <c r="C605" s="2">
        <v>920</v>
      </c>
      <c r="D605" s="172"/>
      <c r="E605" s="46"/>
      <c r="F605" s="46"/>
      <c r="G605" s="46"/>
      <c r="H605" s="46"/>
      <c r="I605" s="46"/>
      <c r="J605" s="46"/>
      <c r="K605" s="8"/>
    </row>
    <row r="606" spans="1:11" ht="15.75">
      <c r="A606" s="10"/>
      <c r="B606" s="126" t="s">
        <v>166</v>
      </c>
      <c r="C606" s="2">
        <v>930</v>
      </c>
      <c r="D606" s="172"/>
      <c r="E606" s="46"/>
      <c r="F606" s="46"/>
      <c r="G606" s="46"/>
      <c r="H606" s="46"/>
      <c r="I606" s="46"/>
      <c r="J606" s="46"/>
      <c r="K606" s="8"/>
    </row>
    <row r="607" spans="1:11" ht="15.75">
      <c r="A607" s="10"/>
      <c r="B607" s="126" t="s">
        <v>188</v>
      </c>
      <c r="C607" s="2">
        <v>950</v>
      </c>
      <c r="D607" s="172"/>
      <c r="E607" s="46"/>
      <c r="F607" s="46"/>
      <c r="G607" s="46"/>
      <c r="H607" s="46"/>
      <c r="I607" s="46"/>
      <c r="J607" s="46"/>
      <c r="K607" s="8"/>
    </row>
    <row r="608" spans="1:5" ht="15.75">
      <c r="A608" s="10"/>
      <c r="B608" s="125" t="s">
        <v>263</v>
      </c>
      <c r="C608" s="32">
        <v>960</v>
      </c>
      <c r="D608" s="173"/>
      <c r="E608" s="142"/>
    </row>
    <row r="609" spans="1:11" ht="15.75">
      <c r="A609" s="10"/>
      <c r="B609" s="126" t="s">
        <v>168</v>
      </c>
      <c r="C609" s="2">
        <v>970</v>
      </c>
      <c r="D609" s="173"/>
      <c r="E609" s="46"/>
      <c r="F609" s="46"/>
      <c r="G609" s="46"/>
      <c r="H609" s="46"/>
      <c r="I609" s="46"/>
      <c r="J609" s="46"/>
      <c r="K609" s="8"/>
    </row>
    <row r="610" spans="1:11" ht="15.75">
      <c r="A610" s="10"/>
      <c r="B610" s="126" t="s">
        <v>169</v>
      </c>
      <c r="C610" s="2">
        <v>990</v>
      </c>
      <c r="D610" s="173"/>
      <c r="E610" s="46"/>
      <c r="F610" s="46"/>
      <c r="G610" s="46"/>
      <c r="H610" s="46"/>
      <c r="I610" s="46"/>
      <c r="J610" s="46"/>
      <c r="K610" s="8"/>
    </row>
    <row r="611" spans="1:11" ht="16.5" thickBot="1">
      <c r="A611" s="10"/>
      <c r="B611" s="128" t="s">
        <v>170</v>
      </c>
      <c r="C611" s="102">
        <v>9700</v>
      </c>
      <c r="D611" s="163">
        <f>SUM(D604:D610)</f>
        <v>0</v>
      </c>
      <c r="E611" s="8"/>
      <c r="F611" s="8"/>
      <c r="G611" s="8"/>
      <c r="H611" s="8"/>
      <c r="I611" s="8"/>
      <c r="J611" s="8"/>
      <c r="K611" s="8"/>
    </row>
    <row r="612" spans="1:11" ht="16.5" thickBot="1">
      <c r="A612" s="10"/>
      <c r="B612" s="260" t="s">
        <v>29</v>
      </c>
      <c r="C612" s="60"/>
      <c r="D612" s="190">
        <f>(D611)</f>
        <v>0</v>
      </c>
      <c r="E612" s="46"/>
      <c r="F612" s="8"/>
      <c r="G612" s="46"/>
      <c r="H612" s="46"/>
      <c r="I612" s="46"/>
      <c r="J612" s="46"/>
      <c r="K612" s="8"/>
    </row>
    <row r="613" spans="1:11" ht="15.75">
      <c r="A613" s="10"/>
      <c r="B613" s="258"/>
      <c r="C613" s="146"/>
      <c r="D613" s="164"/>
      <c r="E613" s="46"/>
      <c r="F613" s="8"/>
      <c r="G613" s="46"/>
      <c r="H613" s="46"/>
      <c r="I613" s="46"/>
      <c r="J613" s="46"/>
      <c r="K613" s="8"/>
    </row>
    <row r="614" spans="1:11" ht="15.75">
      <c r="A614" s="10"/>
      <c r="B614" s="27" t="str">
        <f>IF(H$2="","Nonspendable Fund Balance",CONCATENATE("Nonspendable Fund Balance, ",LOOKUP(H$2,T$2:T$10,V$2:V$10)))</f>
        <v>Nonspendable Fund Balance, June 30, 2023</v>
      </c>
      <c r="C614" s="34">
        <v>2710</v>
      </c>
      <c r="D614" s="252"/>
      <c r="E614" s="46"/>
      <c r="F614" s="8"/>
      <c r="G614" s="46"/>
      <c r="H614" s="46"/>
      <c r="I614" s="46"/>
      <c r="J614" s="46"/>
      <c r="K614" s="8"/>
    </row>
    <row r="615" spans="1:11" ht="15.75">
      <c r="A615" s="10"/>
      <c r="B615" s="1" t="str">
        <f>IF(H$2="","Restricted Fund Balance",CONCATENATE("Restricted Fund Balance, ",LOOKUP(H$2,T$2:T$10,V$2:V$10)))</f>
        <v>Restricted Fund Balance, June 30, 2023</v>
      </c>
      <c r="C615" s="2">
        <v>2720</v>
      </c>
      <c r="D615" s="252"/>
      <c r="E615" s="46"/>
      <c r="F615" s="8"/>
      <c r="G615" s="46"/>
      <c r="H615" s="46"/>
      <c r="I615" s="46"/>
      <c r="J615" s="46"/>
      <c r="K615" s="8"/>
    </row>
    <row r="616" spans="1:11" ht="15.75">
      <c r="A616" s="10"/>
      <c r="B616" s="1" t="str">
        <f>IF(H$2="","Committed Fund Balance",CONCATENATE("Committed Fund Balance, ",LOOKUP(H$2,T$2:T$10,V$2:V$10)))</f>
        <v>Committed Fund Balance, June 30, 2023</v>
      </c>
      <c r="C616" s="2">
        <v>2730</v>
      </c>
      <c r="D616" s="173"/>
      <c r="E616" s="46"/>
      <c r="F616" s="8"/>
      <c r="G616" s="46"/>
      <c r="H616" s="46"/>
      <c r="I616" s="46"/>
      <c r="J616" s="46"/>
      <c r="K616" s="8"/>
    </row>
    <row r="617" spans="1:11" ht="15.75">
      <c r="A617" s="10"/>
      <c r="B617" s="1" t="str">
        <f>IF(H$2="","Assigned Fund Balance",CONCATENATE("Assigned Fund Balance, ",LOOKUP(H$2,T$2:T$10,V$2:V$10)))</f>
        <v>Assigned Fund Balance, June 30, 2023</v>
      </c>
      <c r="C617" s="2">
        <v>2740</v>
      </c>
      <c r="D617" s="173"/>
      <c r="E617" s="46"/>
      <c r="F617" s="8"/>
      <c r="G617" s="46"/>
      <c r="H617" s="46"/>
      <c r="I617" s="46"/>
      <c r="J617" s="46"/>
      <c r="K617" s="8"/>
    </row>
    <row r="618" spans="1:11" ht="15.75">
      <c r="A618" s="10"/>
      <c r="B618" s="1" t="str">
        <f>IF(H$2="","Unassigned Fund Balance",CONCATENATE("Unassigned Fund Balance, ",LOOKUP(H$2,T$2:T$10,V$2:V$10)))</f>
        <v>Unassigned Fund Balance, June 30, 2023</v>
      </c>
      <c r="C618" s="2">
        <v>2750</v>
      </c>
      <c r="D618" s="173"/>
      <c r="E618" s="46"/>
      <c r="F618" s="8"/>
      <c r="G618" s="46"/>
      <c r="H618" s="46"/>
      <c r="I618" s="46"/>
      <c r="J618" s="46"/>
      <c r="K618" s="8"/>
    </row>
    <row r="619" spans="1:11" ht="16.5" thickBot="1">
      <c r="A619" s="10"/>
      <c r="B619" s="260" t="s">
        <v>245</v>
      </c>
      <c r="C619" s="23">
        <v>2700</v>
      </c>
      <c r="D619" s="163">
        <f>SUM(D614:D618)</f>
        <v>0</v>
      </c>
      <c r="E619" s="46"/>
      <c r="F619" s="8"/>
      <c r="G619" s="46"/>
      <c r="H619" s="46"/>
      <c r="I619" s="46"/>
      <c r="J619" s="46"/>
      <c r="K619" s="8"/>
    </row>
    <row r="620" spans="1:11" ht="15.75">
      <c r="A620" s="10"/>
      <c r="B620" s="228" t="s">
        <v>315</v>
      </c>
      <c r="C620" s="63"/>
      <c r="D620" s="44"/>
      <c r="E620" s="46"/>
      <c r="F620" s="8"/>
      <c r="G620" s="46"/>
      <c r="H620" s="46"/>
      <c r="I620" s="46"/>
      <c r="J620" s="46"/>
      <c r="K620" s="8"/>
    </row>
    <row r="621" spans="1:11" ht="16.5" thickBot="1">
      <c r="A621" s="10"/>
      <c r="B621" s="232" t="s">
        <v>185</v>
      </c>
      <c r="C621" s="68"/>
      <c r="D621" s="168">
        <f>D601+D612+D619</f>
        <v>2994976.7</v>
      </c>
      <c r="E621" s="46"/>
      <c r="F621" s="8"/>
      <c r="G621" s="46"/>
      <c r="H621" s="46"/>
      <c r="I621" s="46"/>
      <c r="J621" s="46"/>
      <c r="K621" s="8"/>
    </row>
    <row r="622" spans="1:6" ht="16.5" thickTop="1">
      <c r="A622" s="10"/>
      <c r="F622" s="74"/>
    </row>
    <row r="623" spans="1:6" ht="15.75">
      <c r="A623" s="10"/>
      <c r="B623" s="9" t="s">
        <v>87</v>
      </c>
      <c r="F623" s="74"/>
    </row>
    <row r="624" spans="1:6" ht="15.75">
      <c r="A624" s="10"/>
      <c r="F624" s="74"/>
    </row>
    <row r="625" spans="1:6" ht="15.75">
      <c r="A625" s="10" t="s">
        <v>231</v>
      </c>
      <c r="B625" s="11" t="str">
        <f>$B$1</f>
        <v>DISTRICT SCHOOL BOARD OF OKEECHOBEE COUNTY</v>
      </c>
      <c r="C625" s="8"/>
      <c r="D625" s="149"/>
      <c r="F625" s="74"/>
    </row>
    <row r="626" spans="1:6" ht="15.75">
      <c r="A626" s="10"/>
      <c r="B626" s="12" t="s">
        <v>8</v>
      </c>
      <c r="C626" s="8"/>
      <c r="D626" s="149"/>
      <c r="F626" s="74"/>
    </row>
    <row r="627" spans="1:6" ht="15.75">
      <c r="A627" s="10"/>
      <c r="B627" s="12" t="str">
        <f>$B$26</f>
        <v>For Fiscal Year Ending June 30, 2023</v>
      </c>
      <c r="C627" s="8"/>
      <c r="D627" s="149"/>
      <c r="F627" s="74"/>
    </row>
    <row r="628" spans="1:6" ht="15.75">
      <c r="A628" s="10"/>
      <c r="B628" s="8"/>
      <c r="C628" s="8"/>
      <c r="D628" s="149"/>
      <c r="F628" s="74"/>
    </row>
    <row r="629" spans="1:6" ht="31.5">
      <c r="A629" s="10"/>
      <c r="B629" s="194" t="s">
        <v>495</v>
      </c>
      <c r="C629" s="194"/>
      <c r="D629" s="195" t="s">
        <v>96</v>
      </c>
      <c r="F629" s="74"/>
    </row>
    <row r="630" spans="1:6" ht="15.75">
      <c r="A630" s="10"/>
      <c r="B630" s="213"/>
      <c r="C630" s="93" t="s">
        <v>9</v>
      </c>
      <c r="D630" s="98"/>
      <c r="F630" s="74"/>
    </row>
    <row r="631" spans="1:6" ht="15.75">
      <c r="A631" s="10"/>
      <c r="B631" s="218" t="s">
        <v>448</v>
      </c>
      <c r="C631" s="2" t="s">
        <v>10</v>
      </c>
      <c r="D631" s="169"/>
      <c r="F631" s="74"/>
    </row>
    <row r="632" spans="1:6" ht="15.75">
      <c r="A632" s="10"/>
      <c r="B632" s="131" t="s">
        <v>32</v>
      </c>
      <c r="C632" s="52"/>
      <c r="D632" s="167"/>
      <c r="F632" s="74"/>
    </row>
    <row r="633" spans="1:6" ht="15.75">
      <c r="A633" s="10"/>
      <c r="B633" s="126" t="s">
        <v>117</v>
      </c>
      <c r="C633" s="2">
        <v>3199</v>
      </c>
      <c r="D633" s="172"/>
      <c r="F633" s="74"/>
    </row>
    <row r="634" spans="1:6" ht="16.5" thickBot="1">
      <c r="A634" s="10"/>
      <c r="B634" s="126" t="s">
        <v>118</v>
      </c>
      <c r="C634" s="56">
        <v>3100</v>
      </c>
      <c r="D634" s="156">
        <f>SUM(D633:D633)</f>
        <v>0</v>
      </c>
      <c r="F634" s="74"/>
    </row>
    <row r="635" spans="1:6" ht="15.75">
      <c r="A635" s="10"/>
      <c r="B635" s="132" t="s">
        <v>111</v>
      </c>
      <c r="C635" s="55"/>
      <c r="D635" s="171"/>
      <c r="F635" s="74"/>
    </row>
    <row r="636" spans="1:6" ht="15.75">
      <c r="A636" s="10"/>
      <c r="B636" s="126" t="s">
        <v>463</v>
      </c>
      <c r="C636" s="2">
        <v>3271</v>
      </c>
      <c r="D636" s="172"/>
      <c r="F636" s="74"/>
    </row>
    <row r="637" spans="1:6" ht="15.75">
      <c r="A637" s="10"/>
      <c r="B637" s="126" t="s">
        <v>464</v>
      </c>
      <c r="C637" s="2">
        <v>3272</v>
      </c>
      <c r="D637" s="172"/>
      <c r="F637" s="74"/>
    </row>
    <row r="638" spans="1:6" ht="15.75">
      <c r="A638" s="10"/>
      <c r="B638" s="126" t="s">
        <v>465</v>
      </c>
      <c r="C638" s="2">
        <v>3273</v>
      </c>
      <c r="D638" s="172"/>
      <c r="F638" s="74"/>
    </row>
    <row r="639" spans="1:6" ht="15.75">
      <c r="A639" s="10"/>
      <c r="B639" s="126" t="s">
        <v>121</v>
      </c>
      <c r="C639" s="2">
        <v>3280</v>
      </c>
      <c r="D639" s="172"/>
      <c r="F639" s="74"/>
    </row>
    <row r="640" spans="1:6" ht="15.75">
      <c r="A640" s="10"/>
      <c r="B640" s="126" t="s">
        <v>173</v>
      </c>
      <c r="C640" s="2">
        <v>3299</v>
      </c>
      <c r="D640" s="172"/>
      <c r="F640" s="74"/>
    </row>
    <row r="641" spans="1:6" ht="16.5" thickBot="1">
      <c r="A641" s="10"/>
      <c r="B641" s="126" t="s">
        <v>122</v>
      </c>
      <c r="C641" s="56">
        <v>3200</v>
      </c>
      <c r="D641" s="156">
        <f>SUM(D636:D640)</f>
        <v>0</v>
      </c>
      <c r="F641" s="74"/>
    </row>
    <row r="642" spans="1:6" ht="15.75">
      <c r="A642" s="10"/>
      <c r="B642" s="132" t="s">
        <v>13</v>
      </c>
      <c r="C642" s="55"/>
      <c r="D642" s="105"/>
      <c r="F642" s="74"/>
    </row>
    <row r="643" spans="1:6" ht="15.75">
      <c r="A643" s="10"/>
      <c r="B643" s="126" t="s">
        <v>177</v>
      </c>
      <c r="C643" s="2">
        <v>3495</v>
      </c>
      <c r="D643" s="172"/>
      <c r="F643" s="74"/>
    </row>
    <row r="644" spans="1:6" ht="16.5" thickBot="1">
      <c r="A644" s="10"/>
      <c r="B644" s="126" t="s">
        <v>145</v>
      </c>
      <c r="C644" s="56">
        <v>3400</v>
      </c>
      <c r="D644" s="156">
        <f>SUM(D643:D643)</f>
        <v>0</v>
      </c>
      <c r="F644" s="74"/>
    </row>
    <row r="645" spans="1:6" ht="16.5" thickBot="1">
      <c r="A645" s="10"/>
      <c r="B645" s="218" t="s">
        <v>14</v>
      </c>
      <c r="C645" s="70"/>
      <c r="D645" s="156">
        <f>D634+D641+D644</f>
        <v>0</v>
      </c>
      <c r="F645" s="74"/>
    </row>
    <row r="646" spans="1:6" ht="15.75">
      <c r="A646" s="10"/>
      <c r="B646" s="229" t="s">
        <v>15</v>
      </c>
      <c r="C646" s="71"/>
      <c r="D646" s="105"/>
      <c r="F646" s="74"/>
    </row>
    <row r="647" spans="1:6" ht="15.75">
      <c r="A647" s="10"/>
      <c r="B647" s="130" t="s">
        <v>16</v>
      </c>
      <c r="C647" s="39"/>
      <c r="D647" s="164"/>
      <c r="F647" s="74"/>
    </row>
    <row r="648" spans="1:6" ht="15.75">
      <c r="A648" s="10"/>
      <c r="B648" s="125" t="s">
        <v>178</v>
      </c>
      <c r="C648" s="34">
        <v>3610</v>
      </c>
      <c r="D648" s="252"/>
      <c r="F648" s="74"/>
    </row>
    <row r="649" spans="1:6" ht="15.75">
      <c r="A649" s="10"/>
      <c r="B649" s="126" t="s">
        <v>146</v>
      </c>
      <c r="C649" s="2">
        <v>3620</v>
      </c>
      <c r="D649" s="172"/>
      <c r="F649" s="74"/>
    </row>
    <row r="650" spans="1:6" ht="15.75">
      <c r="A650" s="10"/>
      <c r="B650" s="126" t="s">
        <v>147</v>
      </c>
      <c r="C650" s="2">
        <v>3630</v>
      </c>
      <c r="D650" s="172"/>
      <c r="F650" s="74"/>
    </row>
    <row r="651" spans="1:6" ht="15.75">
      <c r="A651" s="10"/>
      <c r="B651" s="126" t="s">
        <v>188</v>
      </c>
      <c r="C651" s="2">
        <v>3650</v>
      </c>
      <c r="D651" s="172"/>
      <c r="F651" s="74"/>
    </row>
    <row r="652" spans="1:6" ht="15.75">
      <c r="A652" s="10"/>
      <c r="B652" s="127" t="s">
        <v>267</v>
      </c>
      <c r="C652" s="23">
        <v>3660</v>
      </c>
      <c r="D652" s="173"/>
      <c r="F652" s="74"/>
    </row>
    <row r="653" spans="1:6" ht="15.75">
      <c r="A653" s="10"/>
      <c r="B653" s="126" t="s">
        <v>149</v>
      </c>
      <c r="C653" s="2">
        <v>3670</v>
      </c>
      <c r="D653" s="173"/>
      <c r="F653" s="74"/>
    </row>
    <row r="654" spans="1:6" ht="15.75">
      <c r="A654" s="10"/>
      <c r="B654" s="126" t="s">
        <v>150</v>
      </c>
      <c r="C654" s="2">
        <v>3690</v>
      </c>
      <c r="D654" s="173"/>
      <c r="F654" s="74"/>
    </row>
    <row r="655" spans="1:6" ht="16.5" thickBot="1">
      <c r="A655" s="10"/>
      <c r="B655" s="126" t="s">
        <v>151</v>
      </c>
      <c r="C655" s="56">
        <v>3600</v>
      </c>
      <c r="D655" s="156">
        <f>SUM(D648:D654)</f>
        <v>0</v>
      </c>
      <c r="F655" s="74"/>
    </row>
    <row r="656" spans="1:6" ht="16.5" thickBot="1">
      <c r="A656" s="10"/>
      <c r="B656" s="218" t="s">
        <v>17</v>
      </c>
      <c r="C656" s="56"/>
      <c r="D656" s="190">
        <f>D655</f>
        <v>0</v>
      </c>
      <c r="F656" s="74"/>
    </row>
    <row r="657" spans="1:6" ht="15.75">
      <c r="A657" s="10"/>
      <c r="B657" s="24"/>
      <c r="C657" s="22"/>
      <c r="D657" s="164"/>
      <c r="F657" s="74"/>
    </row>
    <row r="658" spans="1:6" ht="16.5" thickBot="1">
      <c r="A658" s="10"/>
      <c r="B658" s="1" t="str">
        <f>IF(H2="","Fund Balance",CONCATENATE("Fund Balance, ",LOOKUP(H2,T2:T10,U2:U10)))</f>
        <v>Fund Balance, July 1, 2022</v>
      </c>
      <c r="C658" s="145">
        <v>2800</v>
      </c>
      <c r="D658" s="264"/>
      <c r="F658" s="74"/>
    </row>
    <row r="659" spans="1:6" ht="15.75">
      <c r="A659" s="10"/>
      <c r="B659" s="229" t="s">
        <v>33</v>
      </c>
      <c r="C659" s="55"/>
      <c r="D659" s="105"/>
      <c r="F659" s="74"/>
    </row>
    <row r="660" spans="1:6" ht="16.5" thickBot="1">
      <c r="A660" s="10"/>
      <c r="B660" s="218" t="s">
        <v>318</v>
      </c>
      <c r="C660" s="5"/>
      <c r="D660" s="106">
        <f>(D645+D656+D658)</f>
        <v>0</v>
      </c>
      <c r="F660" s="74"/>
    </row>
    <row r="661" spans="1:6" ht="16.5" thickTop="1">
      <c r="A661" s="10"/>
      <c r="F661" s="74"/>
    </row>
    <row r="662" spans="1:6" ht="15.75">
      <c r="A662" s="10"/>
      <c r="B662" s="9" t="s">
        <v>87</v>
      </c>
      <c r="F662" s="74"/>
    </row>
    <row r="663" spans="1:6" ht="15.75">
      <c r="A663" s="10"/>
      <c r="F663" s="74"/>
    </row>
    <row r="664" spans="1:2" ht="15.75">
      <c r="A664" s="10" t="s">
        <v>232</v>
      </c>
      <c r="B664" s="11" t="str">
        <f>$B$1</f>
        <v>DISTRICT SCHOOL BOARD OF OKEECHOBEE COUNTY</v>
      </c>
    </row>
    <row r="665" spans="1:2" ht="15.75">
      <c r="A665" s="10"/>
      <c r="B665" s="12" t="s">
        <v>8</v>
      </c>
    </row>
    <row r="666" spans="1:2" ht="15.75">
      <c r="A666" s="10"/>
      <c r="B666" s="12" t="str">
        <f>$B$26</f>
        <v>For Fiscal Year Ending June 30, 2023</v>
      </c>
    </row>
    <row r="667" ht="15.75">
      <c r="A667" s="10"/>
    </row>
    <row r="668" spans="1:11" ht="15.75">
      <c r="A668" s="10"/>
      <c r="B668" s="120" t="s">
        <v>496</v>
      </c>
      <c r="C668" s="120"/>
      <c r="K668" s="100" t="s">
        <v>445</v>
      </c>
    </row>
    <row r="669" spans="1:11" ht="15.75">
      <c r="A669" s="10"/>
      <c r="B669" s="51"/>
      <c r="C669" s="93" t="s">
        <v>9</v>
      </c>
      <c r="D669" s="52" t="s">
        <v>20</v>
      </c>
      <c r="E669" s="93" t="s">
        <v>21</v>
      </c>
      <c r="F669" s="93" t="s">
        <v>22</v>
      </c>
      <c r="G669" s="93" t="s">
        <v>23</v>
      </c>
      <c r="H669" s="93" t="s">
        <v>24</v>
      </c>
      <c r="I669" s="93" t="s">
        <v>430</v>
      </c>
      <c r="J669" s="93" t="s">
        <v>25</v>
      </c>
      <c r="K669" s="93" t="s">
        <v>286</v>
      </c>
    </row>
    <row r="670" spans="1:11" ht="15.75">
      <c r="A670" s="10"/>
      <c r="B670" s="218" t="s">
        <v>451</v>
      </c>
      <c r="C670" s="2" t="s">
        <v>10</v>
      </c>
      <c r="D670" s="2"/>
      <c r="E670" s="2">
        <v>100</v>
      </c>
      <c r="F670" s="2">
        <v>200</v>
      </c>
      <c r="G670" s="2">
        <v>300</v>
      </c>
      <c r="H670" s="2">
        <v>400</v>
      </c>
      <c r="I670" s="2">
        <v>500</v>
      </c>
      <c r="J670" s="2">
        <v>600</v>
      </c>
      <c r="K670" s="2">
        <v>700</v>
      </c>
    </row>
    <row r="671" spans="1:11" ht="15.75">
      <c r="A671" s="10"/>
      <c r="B671" s="137" t="s">
        <v>152</v>
      </c>
      <c r="C671" s="23">
        <v>5000</v>
      </c>
      <c r="D671" s="161">
        <f>SUM(E671:K671)</f>
        <v>0</v>
      </c>
      <c r="E671" s="255"/>
      <c r="F671" s="255"/>
      <c r="G671" s="255"/>
      <c r="H671" s="255"/>
      <c r="I671" s="255"/>
      <c r="J671" s="255"/>
      <c r="K671" s="255"/>
    </row>
    <row r="672" spans="1:11" ht="15.75">
      <c r="A672" s="10"/>
      <c r="B672" s="1" t="s">
        <v>417</v>
      </c>
      <c r="C672" s="2">
        <v>6100</v>
      </c>
      <c r="D672" s="161">
        <f aca="true" t="shared" si="14" ref="D672:D689">SUM(E672:K672)</f>
        <v>0</v>
      </c>
      <c r="E672" s="256"/>
      <c r="F672" s="256"/>
      <c r="G672" s="256"/>
      <c r="H672" s="256"/>
      <c r="I672" s="256"/>
      <c r="J672" s="256"/>
      <c r="K672" s="256"/>
    </row>
    <row r="673" spans="1:11" ht="15.75">
      <c r="A673" s="10"/>
      <c r="B673" s="1" t="s">
        <v>153</v>
      </c>
      <c r="C673" s="2">
        <v>6200</v>
      </c>
      <c r="D673" s="161">
        <f t="shared" si="14"/>
        <v>0</v>
      </c>
      <c r="E673" s="256"/>
      <c r="F673" s="256"/>
      <c r="G673" s="256"/>
      <c r="H673" s="256"/>
      <c r="I673" s="256"/>
      <c r="J673" s="256"/>
      <c r="K673" s="256"/>
    </row>
    <row r="674" spans="1:11" ht="15.75">
      <c r="A674" s="10"/>
      <c r="B674" s="1" t="s">
        <v>154</v>
      </c>
      <c r="C674" s="2">
        <v>6300</v>
      </c>
      <c r="D674" s="161">
        <f t="shared" si="14"/>
        <v>0</v>
      </c>
      <c r="E674" s="256"/>
      <c r="F674" s="256"/>
      <c r="G674" s="256"/>
      <c r="H674" s="256"/>
      <c r="I674" s="256"/>
      <c r="J674" s="256"/>
      <c r="K674" s="256"/>
    </row>
    <row r="675" spans="1:11" ht="15.75">
      <c r="A675" s="10"/>
      <c r="B675" s="1" t="s">
        <v>155</v>
      </c>
      <c r="C675" s="2">
        <v>6400</v>
      </c>
      <c r="D675" s="161">
        <f t="shared" si="14"/>
        <v>0</v>
      </c>
      <c r="E675" s="256"/>
      <c r="F675" s="256"/>
      <c r="G675" s="256"/>
      <c r="H675" s="256"/>
      <c r="I675" s="256"/>
      <c r="J675" s="256"/>
      <c r="K675" s="256"/>
    </row>
    <row r="676" spans="1:11" ht="15.75">
      <c r="A676" s="10"/>
      <c r="B676" s="1" t="s">
        <v>421</v>
      </c>
      <c r="C676" s="2">
        <v>6500</v>
      </c>
      <c r="D676" s="161">
        <f t="shared" si="14"/>
        <v>0</v>
      </c>
      <c r="E676" s="256"/>
      <c r="F676" s="256"/>
      <c r="G676" s="256"/>
      <c r="H676" s="256"/>
      <c r="I676" s="256"/>
      <c r="J676" s="256"/>
      <c r="K676" s="256"/>
    </row>
    <row r="677" spans="1:11" ht="15.75">
      <c r="A677" s="10"/>
      <c r="B677" s="1" t="s">
        <v>261</v>
      </c>
      <c r="C677" s="2">
        <v>7100</v>
      </c>
      <c r="D677" s="161">
        <f t="shared" si="14"/>
        <v>0</v>
      </c>
      <c r="E677" s="256"/>
      <c r="F677" s="256"/>
      <c r="G677" s="256"/>
      <c r="H677" s="256"/>
      <c r="I677" s="256"/>
      <c r="J677" s="256"/>
      <c r="K677" s="256"/>
    </row>
    <row r="678" spans="1:11" ht="15.75">
      <c r="A678" s="10"/>
      <c r="B678" s="1" t="s">
        <v>156</v>
      </c>
      <c r="C678" s="2">
        <v>7200</v>
      </c>
      <c r="D678" s="162">
        <f t="shared" si="14"/>
        <v>0</v>
      </c>
      <c r="E678" s="256"/>
      <c r="F678" s="256"/>
      <c r="G678" s="256"/>
      <c r="H678" s="256"/>
      <c r="I678" s="256"/>
      <c r="J678" s="256"/>
      <c r="K678" s="256"/>
    </row>
    <row r="679" spans="1:11" ht="15.75">
      <c r="A679" s="10"/>
      <c r="B679" s="1" t="s">
        <v>157</v>
      </c>
      <c r="C679" s="2">
        <v>7300</v>
      </c>
      <c r="D679" s="162">
        <f t="shared" si="14"/>
        <v>0</v>
      </c>
      <c r="E679" s="256"/>
      <c r="F679" s="256"/>
      <c r="G679" s="256"/>
      <c r="H679" s="256"/>
      <c r="I679" s="256"/>
      <c r="J679" s="256"/>
      <c r="K679" s="256"/>
    </row>
    <row r="680" spans="1:11" ht="15.75">
      <c r="A680" s="10"/>
      <c r="B680" s="1" t="s">
        <v>158</v>
      </c>
      <c r="C680" s="2">
        <v>7400</v>
      </c>
      <c r="D680" s="162">
        <f t="shared" si="14"/>
        <v>0</v>
      </c>
      <c r="E680" s="256"/>
      <c r="F680" s="256"/>
      <c r="G680" s="256"/>
      <c r="H680" s="256"/>
      <c r="I680" s="256"/>
      <c r="J680" s="256"/>
      <c r="K680" s="256"/>
    </row>
    <row r="681" spans="1:11" ht="15.75">
      <c r="A681" s="10"/>
      <c r="B681" s="1" t="s">
        <v>159</v>
      </c>
      <c r="C681" s="2">
        <v>7500</v>
      </c>
      <c r="D681" s="162">
        <f t="shared" si="14"/>
        <v>0</v>
      </c>
      <c r="E681" s="256"/>
      <c r="F681" s="256"/>
      <c r="G681" s="256"/>
      <c r="H681" s="256"/>
      <c r="I681" s="256"/>
      <c r="J681" s="256"/>
      <c r="K681" s="256"/>
    </row>
    <row r="682" spans="1:11" ht="15.75">
      <c r="A682" s="10"/>
      <c r="B682" s="1" t="s">
        <v>189</v>
      </c>
      <c r="C682" s="2">
        <v>7600</v>
      </c>
      <c r="D682" s="162">
        <f t="shared" si="14"/>
        <v>0</v>
      </c>
      <c r="E682" s="256"/>
      <c r="F682" s="256"/>
      <c r="G682" s="256"/>
      <c r="H682" s="256"/>
      <c r="I682" s="256"/>
      <c r="J682" s="256"/>
      <c r="K682" s="256"/>
    </row>
    <row r="683" spans="1:11" ht="15.75">
      <c r="A683" s="10"/>
      <c r="B683" s="1" t="s">
        <v>160</v>
      </c>
      <c r="C683" s="2">
        <v>7700</v>
      </c>
      <c r="D683" s="162">
        <f t="shared" si="14"/>
        <v>0</v>
      </c>
      <c r="E683" s="256"/>
      <c r="F683" s="256"/>
      <c r="G683" s="256"/>
      <c r="H683" s="256"/>
      <c r="I683" s="256"/>
      <c r="J683" s="256"/>
      <c r="K683" s="256"/>
    </row>
    <row r="684" spans="1:11" ht="15.75">
      <c r="A684" s="10"/>
      <c r="B684" s="1" t="s">
        <v>274</v>
      </c>
      <c r="C684" s="2">
        <v>7800</v>
      </c>
      <c r="D684" s="162">
        <f t="shared" si="14"/>
        <v>0</v>
      </c>
      <c r="E684" s="256"/>
      <c r="F684" s="256"/>
      <c r="G684" s="256"/>
      <c r="H684" s="256"/>
      <c r="I684" s="256"/>
      <c r="J684" s="256"/>
      <c r="K684" s="256"/>
    </row>
    <row r="685" spans="1:11" ht="15.75">
      <c r="A685" s="10"/>
      <c r="B685" s="1" t="s">
        <v>161</v>
      </c>
      <c r="C685" s="2">
        <v>7900</v>
      </c>
      <c r="D685" s="162">
        <f t="shared" si="14"/>
        <v>0</v>
      </c>
      <c r="E685" s="256"/>
      <c r="F685" s="256"/>
      <c r="G685" s="256"/>
      <c r="H685" s="256"/>
      <c r="I685" s="256"/>
      <c r="J685" s="256"/>
      <c r="K685" s="256"/>
    </row>
    <row r="686" spans="1:11" ht="15.75">
      <c r="A686" s="10"/>
      <c r="B686" s="1" t="s">
        <v>162</v>
      </c>
      <c r="C686" s="2">
        <v>8100</v>
      </c>
      <c r="D686" s="162">
        <f t="shared" si="14"/>
        <v>0</v>
      </c>
      <c r="E686" s="256"/>
      <c r="F686" s="256"/>
      <c r="G686" s="256"/>
      <c r="H686" s="256"/>
      <c r="I686" s="256"/>
      <c r="J686" s="256"/>
      <c r="K686" s="256"/>
    </row>
    <row r="687" spans="1:11" ht="15.75">
      <c r="A687" s="10"/>
      <c r="B687" s="1" t="s">
        <v>163</v>
      </c>
      <c r="C687" s="2">
        <v>8200</v>
      </c>
      <c r="D687" s="162">
        <f t="shared" si="14"/>
        <v>0</v>
      </c>
      <c r="E687" s="256"/>
      <c r="F687" s="256"/>
      <c r="G687" s="256"/>
      <c r="H687" s="256"/>
      <c r="I687" s="256"/>
      <c r="J687" s="256"/>
      <c r="K687" s="256"/>
    </row>
    <row r="688" spans="1:11" ht="15.75">
      <c r="A688" s="10"/>
      <c r="B688" s="1" t="s">
        <v>164</v>
      </c>
      <c r="C688" s="2">
        <v>9100</v>
      </c>
      <c r="D688" s="162">
        <f t="shared" si="14"/>
        <v>0</v>
      </c>
      <c r="E688" s="256"/>
      <c r="F688" s="256"/>
      <c r="G688" s="256"/>
      <c r="H688" s="256"/>
      <c r="I688" s="256"/>
      <c r="J688" s="256"/>
      <c r="K688" s="256"/>
    </row>
    <row r="689" spans="1:11" ht="16.5" thickBot="1">
      <c r="A689" s="10"/>
      <c r="B689" s="1" t="s">
        <v>200</v>
      </c>
      <c r="C689" s="2">
        <v>9300</v>
      </c>
      <c r="D689" s="163">
        <f t="shared" si="14"/>
        <v>0</v>
      </c>
      <c r="E689" s="300"/>
      <c r="F689" s="300"/>
      <c r="G689" s="300"/>
      <c r="H689" s="300"/>
      <c r="I689" s="300"/>
      <c r="J689" s="257"/>
      <c r="K689" s="300"/>
    </row>
    <row r="690" spans="1:11" ht="16.5" thickBot="1">
      <c r="A690" s="10"/>
      <c r="B690" s="218" t="s">
        <v>26</v>
      </c>
      <c r="C690" s="5"/>
      <c r="D690" s="187">
        <f>SUM(E690:K690)</f>
        <v>0</v>
      </c>
      <c r="E690" s="36">
        <f aca="true" t="shared" si="15" ref="E690:K690">SUM(E671:E689)</f>
        <v>0</v>
      </c>
      <c r="F690" s="36">
        <f t="shared" si="15"/>
        <v>0</v>
      </c>
      <c r="G690" s="36">
        <f t="shared" si="15"/>
        <v>0</v>
      </c>
      <c r="H690" s="36">
        <f t="shared" si="15"/>
        <v>0</v>
      </c>
      <c r="I690" s="36">
        <f t="shared" si="15"/>
        <v>0</v>
      </c>
      <c r="J690" s="36">
        <f t="shared" si="15"/>
        <v>0</v>
      </c>
      <c r="K690" s="36">
        <f t="shared" si="15"/>
        <v>0</v>
      </c>
    </row>
    <row r="691" spans="1:11" ht="15.75">
      <c r="A691" s="10"/>
      <c r="B691" s="263" t="s">
        <v>27</v>
      </c>
      <c r="C691" s="52"/>
      <c r="D691" s="170"/>
      <c r="E691" s="8"/>
      <c r="F691" s="8"/>
      <c r="G691" s="8"/>
      <c r="H691" s="8"/>
      <c r="I691" s="8"/>
      <c r="J691" s="8"/>
      <c r="K691" s="8"/>
    </row>
    <row r="692" spans="1:11" ht="15.75">
      <c r="A692" s="10"/>
      <c r="B692" s="132" t="s">
        <v>44</v>
      </c>
      <c r="C692" s="55"/>
      <c r="D692" s="105"/>
      <c r="E692" s="46"/>
      <c r="F692" s="46"/>
      <c r="G692" s="46"/>
      <c r="H692" s="46"/>
      <c r="I692" s="46"/>
      <c r="J692" s="46"/>
      <c r="K692" s="8"/>
    </row>
    <row r="693" spans="1:11" ht="15.75">
      <c r="A693" s="10"/>
      <c r="B693" s="126" t="s">
        <v>183</v>
      </c>
      <c r="C693" s="2">
        <v>910</v>
      </c>
      <c r="D693" s="172"/>
      <c r="E693" s="46"/>
      <c r="F693" s="46"/>
      <c r="G693" s="46"/>
      <c r="H693" s="46"/>
      <c r="I693" s="46"/>
      <c r="J693" s="46"/>
      <c r="K693" s="8"/>
    </row>
    <row r="694" spans="1:11" ht="15.75">
      <c r="A694" s="10"/>
      <c r="B694" s="126" t="s">
        <v>165</v>
      </c>
      <c r="C694" s="2">
        <v>920</v>
      </c>
      <c r="D694" s="172"/>
      <c r="E694" s="46"/>
      <c r="F694" s="46"/>
      <c r="G694" s="46"/>
      <c r="H694" s="46"/>
      <c r="I694" s="46"/>
      <c r="J694" s="46"/>
      <c r="K694" s="8"/>
    </row>
    <row r="695" spans="1:11" ht="15.75">
      <c r="A695" s="10"/>
      <c r="B695" s="126" t="s">
        <v>166</v>
      </c>
      <c r="C695" s="2">
        <v>930</v>
      </c>
      <c r="D695" s="172"/>
      <c r="E695" s="46"/>
      <c r="F695" s="46"/>
      <c r="G695" s="46"/>
      <c r="H695" s="46"/>
      <c r="I695" s="46"/>
      <c r="J695" s="46"/>
      <c r="K695" s="8"/>
    </row>
    <row r="696" spans="1:11" ht="15.75">
      <c r="A696" s="10"/>
      <c r="B696" s="126" t="s">
        <v>188</v>
      </c>
      <c r="C696" s="2">
        <v>950</v>
      </c>
      <c r="D696" s="172"/>
      <c r="E696" s="46"/>
      <c r="F696" s="46"/>
      <c r="G696" s="46"/>
      <c r="H696" s="46"/>
      <c r="I696" s="46"/>
      <c r="J696" s="46"/>
      <c r="K696" s="8"/>
    </row>
    <row r="697" spans="1:5" ht="15.75">
      <c r="A697" s="10"/>
      <c r="B697" s="125" t="s">
        <v>263</v>
      </c>
      <c r="C697" s="32">
        <v>960</v>
      </c>
      <c r="D697" s="173"/>
      <c r="E697" s="142"/>
    </row>
    <row r="698" spans="1:11" ht="15.75">
      <c r="A698" s="10"/>
      <c r="B698" s="126" t="s">
        <v>168</v>
      </c>
      <c r="C698" s="2">
        <v>970</v>
      </c>
      <c r="D698" s="173"/>
      <c r="E698" s="46"/>
      <c r="F698" s="46"/>
      <c r="G698" s="46"/>
      <c r="H698" s="46"/>
      <c r="I698" s="46"/>
      <c r="J698" s="46"/>
      <c r="K698" s="8"/>
    </row>
    <row r="699" spans="1:11" ht="15.75">
      <c r="A699" s="10"/>
      <c r="B699" s="126" t="s">
        <v>169</v>
      </c>
      <c r="C699" s="2">
        <v>990</v>
      </c>
      <c r="D699" s="173"/>
      <c r="E699" s="46"/>
      <c r="F699" s="46"/>
      <c r="G699" s="46"/>
      <c r="H699" s="46"/>
      <c r="I699" s="46"/>
      <c r="J699" s="46"/>
      <c r="K699" s="8"/>
    </row>
    <row r="700" spans="1:11" ht="16.5" thickBot="1">
      <c r="A700" s="10"/>
      <c r="B700" s="128" t="s">
        <v>170</v>
      </c>
      <c r="C700" s="102">
        <v>9700</v>
      </c>
      <c r="D700" s="163">
        <f>SUM(D693:D699)</f>
        <v>0</v>
      </c>
      <c r="E700" s="8"/>
      <c r="F700" s="8"/>
      <c r="G700" s="8"/>
      <c r="H700" s="8"/>
      <c r="I700" s="8"/>
      <c r="J700" s="8"/>
      <c r="K700" s="8"/>
    </row>
    <row r="701" spans="1:11" ht="16.5" thickBot="1">
      <c r="A701" s="10"/>
      <c r="B701" s="260" t="s">
        <v>29</v>
      </c>
      <c r="C701" s="60"/>
      <c r="D701" s="190">
        <f>(D700)</f>
        <v>0</v>
      </c>
      <c r="E701" s="46"/>
      <c r="F701" s="8"/>
      <c r="G701" s="46"/>
      <c r="H701" s="46"/>
      <c r="I701" s="46"/>
      <c r="J701" s="46"/>
      <c r="K701" s="8"/>
    </row>
    <row r="702" spans="1:11" ht="15.75">
      <c r="A702" s="10"/>
      <c r="B702" s="258"/>
      <c r="C702" s="146"/>
      <c r="D702" s="164"/>
      <c r="E702" s="46"/>
      <c r="F702" s="8"/>
      <c r="G702" s="46"/>
      <c r="H702" s="46"/>
      <c r="I702" s="46"/>
      <c r="J702" s="46"/>
      <c r="K702" s="8"/>
    </row>
    <row r="703" spans="1:11" ht="15.75">
      <c r="A703" s="10"/>
      <c r="B703" s="27" t="str">
        <f>IF(H$2="","Nonspendable Fund Balance",CONCATENATE("Nonspendable Fund Balance, ",LOOKUP(H$2,T$2:T$10,V$2:V$10)))</f>
        <v>Nonspendable Fund Balance, June 30, 2023</v>
      </c>
      <c r="C703" s="34">
        <v>2710</v>
      </c>
      <c r="D703" s="252"/>
      <c r="E703" s="46"/>
      <c r="F703" s="8"/>
      <c r="G703" s="46"/>
      <c r="H703" s="46"/>
      <c r="I703" s="46"/>
      <c r="J703" s="46"/>
      <c r="K703" s="8"/>
    </row>
    <row r="704" spans="1:11" ht="15.75">
      <c r="A704" s="10"/>
      <c r="B704" s="1" t="str">
        <f>IF(H$2="","Restricted Fund Balance",CONCATENATE("Restricted Fund Balance, ",LOOKUP(H$2,T$2:T$10,V$2:V$10)))</f>
        <v>Restricted Fund Balance, June 30, 2023</v>
      </c>
      <c r="C704" s="2">
        <v>2720</v>
      </c>
      <c r="D704" s="252"/>
      <c r="E704" s="46"/>
      <c r="F704" s="8"/>
      <c r="G704" s="46"/>
      <c r="H704" s="46"/>
      <c r="I704" s="46"/>
      <c r="J704" s="46"/>
      <c r="K704" s="8"/>
    </row>
    <row r="705" spans="1:11" ht="15.75">
      <c r="A705" s="10"/>
      <c r="B705" s="1" t="str">
        <f>IF(H$2="","Committed Fund Balance",CONCATENATE("Committed Fund Balance, ",LOOKUP(H$2,T$2:T$10,V$2:V$10)))</f>
        <v>Committed Fund Balance, June 30, 2023</v>
      </c>
      <c r="C705" s="2">
        <v>2730</v>
      </c>
      <c r="D705" s="173"/>
      <c r="E705" s="46"/>
      <c r="F705" s="8"/>
      <c r="G705" s="46"/>
      <c r="H705" s="46"/>
      <c r="I705" s="46"/>
      <c r="J705" s="46"/>
      <c r="K705" s="8"/>
    </row>
    <row r="706" spans="1:11" ht="15.75">
      <c r="A706" s="10"/>
      <c r="B706" s="1" t="str">
        <f>IF(H$2="","Assigned Fund Balance",CONCATENATE("Assigned Fund Balance, ",LOOKUP(H$2,T$2:T$10,V$2:V$10)))</f>
        <v>Assigned Fund Balance, June 30, 2023</v>
      </c>
      <c r="C706" s="2">
        <v>2740</v>
      </c>
      <c r="D706" s="173"/>
      <c r="E706" s="46"/>
      <c r="F706" s="8"/>
      <c r="G706" s="46"/>
      <c r="H706" s="46"/>
      <c r="I706" s="46"/>
      <c r="J706" s="46"/>
      <c r="K706" s="8"/>
    </row>
    <row r="707" spans="1:11" ht="15.75">
      <c r="A707" s="10"/>
      <c r="B707" s="1" t="str">
        <f>IF(H$2="","Unassigned Fund Balance",CONCATENATE("Unassigned Fund Balance, ",LOOKUP(H$2,T$2:T$10,V$2:V$10)))</f>
        <v>Unassigned Fund Balance, June 30, 2023</v>
      </c>
      <c r="C707" s="2">
        <v>2750</v>
      </c>
      <c r="D707" s="173"/>
      <c r="E707" s="46"/>
      <c r="F707" s="8"/>
      <c r="G707" s="46"/>
      <c r="H707" s="46"/>
      <c r="I707" s="46"/>
      <c r="J707" s="46"/>
      <c r="K707" s="8"/>
    </row>
    <row r="708" spans="1:11" ht="16.5" thickBot="1">
      <c r="A708" s="10"/>
      <c r="B708" s="260" t="s">
        <v>245</v>
      </c>
      <c r="C708" s="23">
        <v>2700</v>
      </c>
      <c r="D708" s="163">
        <f>SUM(D703:D707)</f>
        <v>0</v>
      </c>
      <c r="E708" s="46"/>
      <c r="F708" s="8"/>
      <c r="G708" s="46"/>
      <c r="H708" s="46"/>
      <c r="I708" s="46"/>
      <c r="J708" s="46"/>
      <c r="K708" s="8"/>
    </row>
    <row r="709" spans="1:11" ht="15.75">
      <c r="A709" s="10"/>
      <c r="B709" s="228" t="s">
        <v>315</v>
      </c>
      <c r="C709" s="63"/>
      <c r="D709" s="44"/>
      <c r="E709" s="46"/>
      <c r="F709" s="8"/>
      <c r="G709" s="46"/>
      <c r="H709" s="46"/>
      <c r="I709" s="46"/>
      <c r="J709" s="46"/>
      <c r="K709" s="8"/>
    </row>
    <row r="710" spans="1:11" ht="16.5" thickBot="1">
      <c r="A710" s="10"/>
      <c r="B710" s="232" t="s">
        <v>185</v>
      </c>
      <c r="C710" s="68"/>
      <c r="D710" s="168">
        <f>D690+D701+D708</f>
        <v>0</v>
      </c>
      <c r="E710" s="46"/>
      <c r="F710" s="8"/>
      <c r="G710" s="46"/>
      <c r="H710" s="46"/>
      <c r="I710" s="46"/>
      <c r="J710" s="46"/>
      <c r="K710" s="8"/>
    </row>
    <row r="711" spans="1:6" ht="16.5" thickTop="1">
      <c r="A711" s="10"/>
      <c r="F711" s="74"/>
    </row>
    <row r="712" spans="1:6" ht="15.75">
      <c r="A712" s="10"/>
      <c r="B712" s="207" t="s">
        <v>30</v>
      </c>
      <c r="F712" s="74"/>
    </row>
    <row r="713" spans="1:6" ht="15.75">
      <c r="A713" s="10"/>
      <c r="B713" s="207"/>
      <c r="F713" s="74"/>
    </row>
    <row r="714" spans="1:6" ht="15.75">
      <c r="A714" s="10" t="s">
        <v>233</v>
      </c>
      <c r="B714" s="11" t="str">
        <f>$B$1</f>
        <v>DISTRICT SCHOOL BOARD OF OKEECHOBEE COUNTY</v>
      </c>
      <c r="C714" s="8"/>
      <c r="D714" s="149"/>
      <c r="F714" s="74"/>
    </row>
    <row r="715" spans="1:6" ht="15.75">
      <c r="A715" s="10"/>
      <c r="B715" s="12" t="s">
        <v>8</v>
      </c>
      <c r="C715" s="8"/>
      <c r="D715" s="149"/>
      <c r="F715" s="74"/>
    </row>
    <row r="716" spans="1:6" ht="15.75">
      <c r="A716" s="10"/>
      <c r="B716" s="12" t="str">
        <f>$B$26</f>
        <v>For Fiscal Year Ending June 30, 2023</v>
      </c>
      <c r="C716" s="8"/>
      <c r="D716" s="149"/>
      <c r="F716" s="74"/>
    </row>
    <row r="717" spans="1:6" ht="15.75">
      <c r="A717" s="10"/>
      <c r="B717" s="8"/>
      <c r="C717" s="8"/>
      <c r="D717" s="149"/>
      <c r="F717" s="74"/>
    </row>
    <row r="718" spans="1:6" ht="30.75" customHeight="1">
      <c r="A718" s="10"/>
      <c r="B718" s="348" t="s">
        <v>485</v>
      </c>
      <c r="C718" s="348"/>
      <c r="D718" s="195" t="s">
        <v>446</v>
      </c>
      <c r="F718" s="74"/>
    </row>
    <row r="719" spans="1:6" ht="15.75">
      <c r="A719" s="10"/>
      <c r="B719" s="213"/>
      <c r="C719" s="93" t="s">
        <v>9</v>
      </c>
      <c r="D719" s="98"/>
      <c r="F719" s="74"/>
    </row>
    <row r="720" spans="1:6" ht="15.75">
      <c r="A720" s="10"/>
      <c r="B720" s="218" t="s">
        <v>448</v>
      </c>
      <c r="C720" s="2" t="s">
        <v>10</v>
      </c>
      <c r="D720" s="169"/>
      <c r="F720" s="74"/>
    </row>
    <row r="721" spans="1:6" ht="15.75">
      <c r="A721" s="10"/>
      <c r="B721" s="131" t="s">
        <v>32</v>
      </c>
      <c r="C721" s="52"/>
      <c r="D721" s="167"/>
      <c r="F721" s="74"/>
    </row>
    <row r="722" spans="1:6" ht="15.75">
      <c r="A722" s="10"/>
      <c r="B722" s="126" t="s">
        <v>117</v>
      </c>
      <c r="C722" s="2">
        <v>3199</v>
      </c>
      <c r="D722" s="172"/>
      <c r="F722" s="74"/>
    </row>
    <row r="723" spans="1:6" ht="16.5" thickBot="1">
      <c r="A723" s="10"/>
      <c r="B723" s="126" t="s">
        <v>118</v>
      </c>
      <c r="C723" s="56">
        <v>3100</v>
      </c>
      <c r="D723" s="156">
        <f>SUM(D722:D722)</f>
        <v>0</v>
      </c>
      <c r="F723" s="74"/>
    </row>
    <row r="724" spans="1:6" ht="15.75">
      <c r="A724" s="10"/>
      <c r="B724" s="132" t="s">
        <v>111</v>
      </c>
      <c r="C724" s="55"/>
      <c r="D724" s="171"/>
      <c r="F724" s="74"/>
    </row>
    <row r="725" spans="1:6" ht="15.75">
      <c r="A725" s="10"/>
      <c r="B725" s="126" t="s">
        <v>463</v>
      </c>
      <c r="C725" s="2">
        <v>3271</v>
      </c>
      <c r="D725" s="172">
        <v>17906799.71</v>
      </c>
      <c r="F725" s="74"/>
    </row>
    <row r="726" spans="1:6" ht="15.75">
      <c r="A726" s="10"/>
      <c r="B726" s="126" t="s">
        <v>121</v>
      </c>
      <c r="C726" s="2">
        <v>3280</v>
      </c>
      <c r="D726" s="172"/>
      <c r="F726" s="74"/>
    </row>
    <row r="727" spans="1:6" ht="15.75">
      <c r="A727" s="10"/>
      <c r="B727" s="126" t="s">
        <v>173</v>
      </c>
      <c r="C727" s="2">
        <v>3299</v>
      </c>
      <c r="D727" s="172"/>
      <c r="F727" s="74"/>
    </row>
    <row r="728" spans="1:6" ht="16.5" thickBot="1">
      <c r="A728" s="10"/>
      <c r="B728" s="126" t="s">
        <v>122</v>
      </c>
      <c r="C728" s="56">
        <v>3200</v>
      </c>
      <c r="D728" s="156">
        <f>SUM(D725:D727)</f>
        <v>17906799.71</v>
      </c>
      <c r="F728" s="74"/>
    </row>
    <row r="729" spans="1:6" ht="15.75">
      <c r="A729" s="10"/>
      <c r="B729" s="132" t="s">
        <v>13</v>
      </c>
      <c r="C729" s="55"/>
      <c r="D729" s="105"/>
      <c r="F729" s="74"/>
    </row>
    <row r="730" spans="1:6" ht="15.75">
      <c r="A730" s="10"/>
      <c r="B730" s="126" t="s">
        <v>177</v>
      </c>
      <c r="C730" s="2">
        <v>3495</v>
      </c>
      <c r="D730" s="172"/>
      <c r="F730" s="74"/>
    </row>
    <row r="731" spans="1:6" ht="16.5" thickBot="1">
      <c r="A731" s="10"/>
      <c r="B731" s="126" t="s">
        <v>145</v>
      </c>
      <c r="C731" s="56">
        <v>3400</v>
      </c>
      <c r="D731" s="156">
        <f>SUM(D730:D730)</f>
        <v>0</v>
      </c>
      <c r="F731" s="74"/>
    </row>
    <row r="732" spans="1:6" ht="16.5" thickBot="1">
      <c r="A732" s="10"/>
      <c r="B732" s="218" t="s">
        <v>14</v>
      </c>
      <c r="C732" s="70"/>
      <c r="D732" s="156">
        <f>D723+D728+D731</f>
        <v>17906799.71</v>
      </c>
      <c r="F732" s="74"/>
    </row>
    <row r="733" spans="1:6" ht="15.75">
      <c r="A733" s="10"/>
      <c r="B733" s="258" t="s">
        <v>15</v>
      </c>
      <c r="C733" s="335"/>
      <c r="D733" s="221"/>
      <c r="F733" s="74"/>
    </row>
    <row r="734" spans="1:6" ht="15.75">
      <c r="A734" s="10"/>
      <c r="B734" s="130" t="s">
        <v>16</v>
      </c>
      <c r="C734" s="59"/>
      <c r="D734" s="164"/>
      <c r="F734" s="74"/>
    </row>
    <row r="735" spans="1:6" ht="15.75">
      <c r="A735" s="10"/>
      <c r="B735" s="125" t="s">
        <v>178</v>
      </c>
      <c r="C735" s="32">
        <v>3610</v>
      </c>
      <c r="D735" s="252"/>
      <c r="F735" s="74"/>
    </row>
    <row r="736" spans="1:6" ht="15.75">
      <c r="A736" s="10"/>
      <c r="B736" s="125" t="s">
        <v>146</v>
      </c>
      <c r="C736" s="32">
        <v>3620</v>
      </c>
      <c r="D736" s="252"/>
      <c r="F736" s="74"/>
    </row>
    <row r="737" spans="1:6" ht="15.75">
      <c r="A737" s="10"/>
      <c r="B737" s="126" t="s">
        <v>147</v>
      </c>
      <c r="C737" s="2">
        <v>3630</v>
      </c>
      <c r="D737" s="172"/>
      <c r="F737" s="74"/>
    </row>
    <row r="738" spans="1:6" ht="15.75">
      <c r="A738" s="10"/>
      <c r="B738" s="126" t="s">
        <v>188</v>
      </c>
      <c r="C738" s="2">
        <v>3650</v>
      </c>
      <c r="D738" s="172"/>
      <c r="F738" s="74"/>
    </row>
    <row r="739" spans="1:6" ht="15.75">
      <c r="A739" s="10"/>
      <c r="B739" s="127" t="s">
        <v>267</v>
      </c>
      <c r="C739" s="23">
        <v>3660</v>
      </c>
      <c r="D739" s="173"/>
      <c r="F739" s="74"/>
    </row>
    <row r="740" spans="1:6" ht="15.75">
      <c r="A740" s="10"/>
      <c r="B740" s="126" t="s">
        <v>149</v>
      </c>
      <c r="C740" s="2">
        <v>3670</v>
      </c>
      <c r="D740" s="173"/>
      <c r="F740" s="74"/>
    </row>
    <row r="741" spans="1:6" ht="15.75">
      <c r="A741" s="10"/>
      <c r="B741" s="126" t="s">
        <v>150</v>
      </c>
      <c r="C741" s="2">
        <v>3690</v>
      </c>
      <c r="D741" s="173"/>
      <c r="F741" s="74"/>
    </row>
    <row r="742" spans="1:6" ht="16.5" thickBot="1">
      <c r="A742" s="10"/>
      <c r="B742" s="126" t="s">
        <v>151</v>
      </c>
      <c r="C742" s="56">
        <v>3600</v>
      </c>
      <c r="D742" s="156">
        <f>SUM(D735:D741)</f>
        <v>0</v>
      </c>
      <c r="F742" s="74"/>
    </row>
    <row r="743" spans="1:6" ht="16.5" thickBot="1">
      <c r="A743" s="10"/>
      <c r="B743" s="218" t="s">
        <v>17</v>
      </c>
      <c r="C743" s="56"/>
      <c r="D743" s="190">
        <f>D742</f>
        <v>0</v>
      </c>
      <c r="F743" s="74"/>
    </row>
    <row r="744" spans="1:6" ht="15.75">
      <c r="A744" s="10"/>
      <c r="B744" s="24"/>
      <c r="C744" s="22"/>
      <c r="D744" s="164"/>
      <c r="F744" s="74"/>
    </row>
    <row r="745" spans="1:6" ht="16.5" thickBot="1">
      <c r="A745" s="10"/>
      <c r="B745" s="1" t="str">
        <f>IF(H2="","Fund Balance",CONCATENATE("Fund Balance, ",LOOKUP(H2,T2:T10,U2:U10)))</f>
        <v>Fund Balance, July 1, 2022</v>
      </c>
      <c r="C745" s="145">
        <v>2800</v>
      </c>
      <c r="D745" s="264"/>
      <c r="F745" s="74"/>
    </row>
    <row r="746" spans="1:6" ht="15.75">
      <c r="A746" s="10"/>
      <c r="B746" s="229" t="s">
        <v>33</v>
      </c>
      <c r="C746" s="55"/>
      <c r="D746" s="105"/>
      <c r="F746" s="74"/>
    </row>
    <row r="747" spans="1:6" ht="16.5" thickBot="1">
      <c r="A747" s="10"/>
      <c r="B747" s="218" t="s">
        <v>318</v>
      </c>
      <c r="C747" s="5"/>
      <c r="D747" s="106">
        <f>(D732+D743+D745)</f>
        <v>17906799.71</v>
      </c>
      <c r="F747" s="74"/>
    </row>
    <row r="748" spans="1:6" ht="16.5" thickTop="1">
      <c r="A748" s="10"/>
      <c r="F748" s="74"/>
    </row>
    <row r="749" spans="1:6" ht="15.75">
      <c r="A749" s="10"/>
      <c r="B749" s="9" t="s">
        <v>87</v>
      </c>
      <c r="F749" s="74"/>
    </row>
    <row r="750" spans="1:6" ht="15.75">
      <c r="A750" s="10"/>
      <c r="B750" s="207"/>
      <c r="F750" s="74"/>
    </row>
    <row r="751" spans="1:2" ht="15.75">
      <c r="A751" s="10" t="s">
        <v>282</v>
      </c>
      <c r="B751" s="11" t="str">
        <f>$B$1</f>
        <v>DISTRICT SCHOOL BOARD OF OKEECHOBEE COUNTY</v>
      </c>
    </row>
    <row r="752" spans="1:2" ht="15.75">
      <c r="A752" s="10"/>
      <c r="B752" s="12" t="s">
        <v>8</v>
      </c>
    </row>
    <row r="753" spans="1:2" ht="15.75">
      <c r="A753" s="10"/>
      <c r="B753" s="12" t="str">
        <f>$B$26</f>
        <v>For Fiscal Year Ending June 30, 2023</v>
      </c>
    </row>
    <row r="754" ht="15.75">
      <c r="A754" s="10"/>
    </row>
    <row r="755" spans="1:11" ht="15.75">
      <c r="A755" s="10"/>
      <c r="B755" s="120" t="s">
        <v>486</v>
      </c>
      <c r="C755" s="120"/>
      <c r="K755" s="100" t="s">
        <v>447</v>
      </c>
    </row>
    <row r="756" spans="1:11" ht="15.75">
      <c r="A756" s="10"/>
      <c r="B756" s="51"/>
      <c r="C756" s="93" t="s">
        <v>9</v>
      </c>
      <c r="D756" s="52" t="s">
        <v>20</v>
      </c>
      <c r="E756" s="93" t="s">
        <v>21</v>
      </c>
      <c r="F756" s="93" t="s">
        <v>22</v>
      </c>
      <c r="G756" s="93" t="s">
        <v>23</v>
      </c>
      <c r="H756" s="93" t="s">
        <v>24</v>
      </c>
      <c r="I756" s="93" t="s">
        <v>430</v>
      </c>
      <c r="J756" s="93" t="s">
        <v>25</v>
      </c>
      <c r="K756" s="93" t="s">
        <v>286</v>
      </c>
    </row>
    <row r="757" spans="1:11" ht="15.75">
      <c r="A757" s="10"/>
      <c r="B757" s="218" t="s">
        <v>451</v>
      </c>
      <c r="C757" s="2" t="s">
        <v>10</v>
      </c>
      <c r="D757" s="2"/>
      <c r="E757" s="2">
        <v>100</v>
      </c>
      <c r="F757" s="2">
        <v>200</v>
      </c>
      <c r="G757" s="2">
        <v>300</v>
      </c>
      <c r="H757" s="2">
        <v>400</v>
      </c>
      <c r="I757" s="2">
        <v>500</v>
      </c>
      <c r="J757" s="2">
        <v>600</v>
      </c>
      <c r="K757" s="2">
        <v>700</v>
      </c>
    </row>
    <row r="758" spans="1:11" ht="15.75">
      <c r="A758" s="10"/>
      <c r="B758" s="137" t="s">
        <v>152</v>
      </c>
      <c r="C758" s="23">
        <v>5000</v>
      </c>
      <c r="D758" s="161">
        <f>SUM(E758:K758)</f>
        <v>7517805.16</v>
      </c>
      <c r="E758" s="255">
        <f>4896343.95-4168.38</f>
        <v>4892175.57</v>
      </c>
      <c r="F758" s="255">
        <v>760512.07</v>
      </c>
      <c r="G758" s="255">
        <v>300000</v>
      </c>
      <c r="H758" s="255"/>
      <c r="I758" s="255">
        <v>1248117.52</v>
      </c>
      <c r="J758" s="255">
        <v>317000</v>
      </c>
      <c r="K758" s="255"/>
    </row>
    <row r="759" spans="1:11" ht="15.75">
      <c r="A759" s="10"/>
      <c r="B759" s="1" t="s">
        <v>417</v>
      </c>
      <c r="C759" s="2">
        <v>6100</v>
      </c>
      <c r="D759" s="161">
        <f aca="true" t="shared" si="16" ref="D759:D776">SUM(E759:K759)</f>
        <v>83823.9</v>
      </c>
      <c r="E759" s="256">
        <v>41702</v>
      </c>
      <c r="F759" s="256">
        <v>18098</v>
      </c>
      <c r="G759" s="256">
        <v>24023.9</v>
      </c>
      <c r="H759" s="256"/>
      <c r="I759" s="256"/>
      <c r="J759" s="256"/>
      <c r="K759" s="256"/>
    </row>
    <row r="760" spans="1:11" ht="15.75">
      <c r="A760" s="10"/>
      <c r="B760" s="1" t="s">
        <v>153</v>
      </c>
      <c r="C760" s="2">
        <v>6200</v>
      </c>
      <c r="D760" s="161">
        <f t="shared" si="16"/>
        <v>21582</v>
      </c>
      <c r="E760" s="256">
        <v>18000</v>
      </c>
      <c r="F760" s="256">
        <v>3582</v>
      </c>
      <c r="G760" s="256"/>
      <c r="H760" s="256"/>
      <c r="I760" s="256"/>
      <c r="J760" s="256"/>
      <c r="K760" s="256"/>
    </row>
    <row r="761" spans="1:11" ht="15.75">
      <c r="A761" s="10"/>
      <c r="B761" s="1" t="s">
        <v>154</v>
      </c>
      <c r="C761" s="2">
        <v>6300</v>
      </c>
      <c r="D761" s="161">
        <f t="shared" si="16"/>
        <v>1016927.19</v>
      </c>
      <c r="E761" s="256">
        <v>749687.87</v>
      </c>
      <c r="F761" s="256">
        <v>267239.32</v>
      </c>
      <c r="G761" s="256"/>
      <c r="H761" s="256"/>
      <c r="I761" s="256"/>
      <c r="J761" s="256"/>
      <c r="K761" s="256"/>
    </row>
    <row r="762" spans="1:11" ht="15.75">
      <c r="A762" s="10"/>
      <c r="B762" s="1" t="s">
        <v>155</v>
      </c>
      <c r="C762" s="2">
        <v>6400</v>
      </c>
      <c r="D762" s="161">
        <f t="shared" si="16"/>
        <v>1979117</v>
      </c>
      <c r="E762" s="256">
        <v>1107150</v>
      </c>
      <c r="F762" s="256">
        <v>435923</v>
      </c>
      <c r="G762" s="256">
        <v>361044</v>
      </c>
      <c r="H762" s="256"/>
      <c r="I762" s="256">
        <v>75000</v>
      </c>
      <c r="J762" s="256"/>
      <c r="K762" s="256"/>
    </row>
    <row r="763" spans="1:11" ht="15.75">
      <c r="A763" s="10"/>
      <c r="B763" s="1" t="s">
        <v>421</v>
      </c>
      <c r="C763" s="2">
        <v>6500</v>
      </c>
      <c r="D763" s="161">
        <f t="shared" si="16"/>
        <v>0</v>
      </c>
      <c r="E763" s="256"/>
      <c r="F763" s="256"/>
      <c r="G763" s="256"/>
      <c r="H763" s="256"/>
      <c r="I763" s="256"/>
      <c r="J763" s="256"/>
      <c r="K763" s="256"/>
    </row>
    <row r="764" spans="1:11" ht="15.75">
      <c r="A764" s="10"/>
      <c r="B764" s="1" t="s">
        <v>261</v>
      </c>
      <c r="C764" s="2">
        <v>7100</v>
      </c>
      <c r="D764" s="161">
        <f t="shared" si="16"/>
        <v>0</v>
      </c>
      <c r="E764" s="256"/>
      <c r="F764" s="256"/>
      <c r="G764" s="256"/>
      <c r="H764" s="256"/>
      <c r="I764" s="256"/>
      <c r="J764" s="256"/>
      <c r="K764" s="256"/>
    </row>
    <row r="765" spans="1:11" ht="15.75">
      <c r="A765" s="10"/>
      <c r="B765" s="1" t="s">
        <v>156</v>
      </c>
      <c r="C765" s="2">
        <v>7200</v>
      </c>
      <c r="D765" s="162">
        <f t="shared" si="16"/>
        <v>360718.14</v>
      </c>
      <c r="E765" s="256"/>
      <c r="F765" s="256"/>
      <c r="G765" s="256"/>
      <c r="H765" s="256"/>
      <c r="I765" s="256"/>
      <c r="J765" s="256"/>
      <c r="K765" s="256">
        <v>360718.14</v>
      </c>
    </row>
    <row r="766" spans="1:11" ht="15.75">
      <c r="A766" s="10"/>
      <c r="B766" s="1" t="s">
        <v>157</v>
      </c>
      <c r="C766" s="2">
        <v>7300</v>
      </c>
      <c r="D766" s="162">
        <f t="shared" si="16"/>
        <v>38993</v>
      </c>
      <c r="E766" s="256">
        <v>7500</v>
      </c>
      <c r="F766" s="256">
        <v>1493</v>
      </c>
      <c r="G766" s="256">
        <v>30000</v>
      </c>
      <c r="H766" s="256"/>
      <c r="I766" s="256"/>
      <c r="J766" s="256"/>
      <c r="K766" s="256"/>
    </row>
    <row r="767" spans="1:11" ht="15.75">
      <c r="A767" s="10"/>
      <c r="B767" s="1" t="s">
        <v>158</v>
      </c>
      <c r="C767" s="2">
        <v>7400</v>
      </c>
      <c r="D767" s="162">
        <f t="shared" si="16"/>
        <v>6736805</v>
      </c>
      <c r="E767" s="256"/>
      <c r="F767" s="256"/>
      <c r="G767" s="256"/>
      <c r="H767" s="256"/>
      <c r="I767" s="256"/>
      <c r="J767" s="256">
        <v>6736805</v>
      </c>
      <c r="K767" s="256"/>
    </row>
    <row r="768" spans="1:11" ht="15.75">
      <c r="A768" s="10"/>
      <c r="B768" s="1" t="s">
        <v>159</v>
      </c>
      <c r="C768" s="2">
        <v>7500</v>
      </c>
      <c r="D768" s="162">
        <f t="shared" si="16"/>
        <v>0</v>
      </c>
      <c r="E768" s="256"/>
      <c r="F768" s="256"/>
      <c r="G768" s="256"/>
      <c r="H768" s="256"/>
      <c r="I768" s="256"/>
      <c r="J768" s="256"/>
      <c r="K768" s="256"/>
    </row>
    <row r="769" spans="1:11" ht="15.75">
      <c r="A769" s="10"/>
      <c r="B769" s="1" t="s">
        <v>189</v>
      </c>
      <c r="C769" s="2">
        <v>7600</v>
      </c>
      <c r="D769" s="162">
        <f t="shared" si="16"/>
        <v>2173</v>
      </c>
      <c r="E769" s="256"/>
      <c r="F769" s="256">
        <v>173</v>
      </c>
      <c r="G769" s="256"/>
      <c r="H769" s="256"/>
      <c r="I769" s="256"/>
      <c r="J769" s="256"/>
      <c r="K769" s="256">
        <v>2000</v>
      </c>
    </row>
    <row r="770" spans="1:11" ht="15.75">
      <c r="A770" s="10"/>
      <c r="B770" s="1" t="s">
        <v>160</v>
      </c>
      <c r="C770" s="2">
        <v>7700</v>
      </c>
      <c r="D770" s="162">
        <f t="shared" si="16"/>
        <v>36875</v>
      </c>
      <c r="E770" s="256"/>
      <c r="F770" s="256"/>
      <c r="G770" s="256">
        <v>20000</v>
      </c>
      <c r="H770" s="256"/>
      <c r="I770" s="256"/>
      <c r="J770" s="256"/>
      <c r="K770" s="256">
        <v>16875</v>
      </c>
    </row>
    <row r="771" spans="1:11" ht="15.75">
      <c r="A771" s="10"/>
      <c r="B771" s="1" t="s">
        <v>274</v>
      </c>
      <c r="C771" s="2">
        <v>7800</v>
      </c>
      <c r="D771" s="162">
        <f t="shared" si="16"/>
        <v>60893.32</v>
      </c>
      <c r="E771" s="256">
        <v>24240</v>
      </c>
      <c r="F771" s="256">
        <v>7373.32</v>
      </c>
      <c r="G771" s="256"/>
      <c r="H771" s="256">
        <v>15000</v>
      </c>
      <c r="I771" s="256"/>
      <c r="J771" s="256"/>
      <c r="K771" s="256">
        <v>14280</v>
      </c>
    </row>
    <row r="772" spans="1:11" ht="15.75">
      <c r="A772" s="10"/>
      <c r="B772" s="1" t="s">
        <v>161</v>
      </c>
      <c r="C772" s="2">
        <v>7900</v>
      </c>
      <c r="D772" s="162">
        <f t="shared" si="16"/>
        <v>1087</v>
      </c>
      <c r="E772" s="256"/>
      <c r="F772" s="256">
        <v>87</v>
      </c>
      <c r="G772" s="256"/>
      <c r="H772" s="256"/>
      <c r="I772" s="256"/>
      <c r="J772" s="256"/>
      <c r="K772" s="256">
        <v>1000</v>
      </c>
    </row>
    <row r="773" spans="1:11" ht="15.75">
      <c r="A773" s="10"/>
      <c r="B773" s="1" t="s">
        <v>162</v>
      </c>
      <c r="C773" s="2">
        <v>8100</v>
      </c>
      <c r="D773" s="162">
        <f t="shared" si="16"/>
        <v>0</v>
      </c>
      <c r="E773" s="256"/>
      <c r="F773" s="256"/>
      <c r="G773" s="256"/>
      <c r="H773" s="256"/>
      <c r="I773" s="256"/>
      <c r="J773" s="256"/>
      <c r="K773" s="256"/>
    </row>
    <row r="774" spans="1:11" ht="15.75">
      <c r="A774" s="10"/>
      <c r="B774" s="1" t="s">
        <v>163</v>
      </c>
      <c r="C774" s="2">
        <v>8200</v>
      </c>
      <c r="D774" s="162">
        <f t="shared" si="16"/>
        <v>50000</v>
      </c>
      <c r="E774" s="256"/>
      <c r="F774" s="256"/>
      <c r="G774" s="256">
        <v>50000</v>
      </c>
      <c r="H774" s="256"/>
      <c r="I774" s="256"/>
      <c r="J774" s="256"/>
      <c r="K774" s="256"/>
    </row>
    <row r="775" spans="1:11" ht="15.75">
      <c r="A775" s="10"/>
      <c r="B775" s="1" t="s">
        <v>164</v>
      </c>
      <c r="C775" s="2">
        <v>9100</v>
      </c>
      <c r="D775" s="162">
        <f t="shared" si="16"/>
        <v>0</v>
      </c>
      <c r="E775" s="256"/>
      <c r="F775" s="256"/>
      <c r="G775" s="256"/>
      <c r="H775" s="256"/>
      <c r="I775" s="256"/>
      <c r="J775" s="256"/>
      <c r="K775" s="256"/>
    </row>
    <row r="776" spans="1:11" ht="16.5" thickBot="1">
      <c r="A776" s="10"/>
      <c r="B776" s="1" t="s">
        <v>200</v>
      </c>
      <c r="C776" s="2">
        <v>9300</v>
      </c>
      <c r="D776" s="163">
        <f t="shared" si="16"/>
        <v>0</v>
      </c>
      <c r="E776" s="300"/>
      <c r="F776" s="300"/>
      <c r="G776" s="300"/>
      <c r="H776" s="300"/>
      <c r="I776" s="300"/>
      <c r="J776" s="257"/>
      <c r="K776" s="300"/>
    </row>
    <row r="777" spans="1:11" ht="16.5" thickBot="1">
      <c r="A777" s="10"/>
      <c r="B777" s="218" t="s">
        <v>26</v>
      </c>
      <c r="C777" s="5"/>
      <c r="D777" s="187">
        <f>SUM(E777:K777)</f>
        <v>17906799.71</v>
      </c>
      <c r="E777" s="36">
        <f aca="true" t="shared" si="17" ref="E777:K777">SUM(E758:E776)</f>
        <v>6840455.44</v>
      </c>
      <c r="F777" s="36">
        <f t="shared" si="17"/>
        <v>1494480.71</v>
      </c>
      <c r="G777" s="36">
        <f t="shared" si="17"/>
        <v>785067.9</v>
      </c>
      <c r="H777" s="36">
        <f t="shared" si="17"/>
        <v>15000</v>
      </c>
      <c r="I777" s="36">
        <f t="shared" si="17"/>
        <v>1323117.52</v>
      </c>
      <c r="J777" s="36">
        <f t="shared" si="17"/>
        <v>7053805</v>
      </c>
      <c r="K777" s="36">
        <f t="shared" si="17"/>
        <v>394873.14</v>
      </c>
    </row>
    <row r="778" spans="1:11" ht="15.75">
      <c r="A778" s="10"/>
      <c r="B778" s="263" t="s">
        <v>27</v>
      </c>
      <c r="C778" s="52"/>
      <c r="D778" s="170"/>
      <c r="E778" s="8"/>
      <c r="F778" s="8"/>
      <c r="G778" s="8"/>
      <c r="H778" s="8"/>
      <c r="I778" s="8"/>
      <c r="J778" s="8"/>
      <c r="K778" s="8"/>
    </row>
    <row r="779" spans="1:11" ht="15.75">
      <c r="A779" s="10"/>
      <c r="B779" s="132" t="s">
        <v>44</v>
      </c>
      <c r="C779" s="55"/>
      <c r="D779" s="105"/>
      <c r="E779" s="46"/>
      <c r="F779" s="46"/>
      <c r="G779" s="46"/>
      <c r="H779" s="46"/>
      <c r="I779" s="46"/>
      <c r="J779" s="46"/>
      <c r="K779" s="8"/>
    </row>
    <row r="780" spans="1:11" ht="15.75">
      <c r="A780" s="10"/>
      <c r="B780" s="126" t="s">
        <v>183</v>
      </c>
      <c r="C780" s="2">
        <v>910</v>
      </c>
      <c r="D780" s="172"/>
      <c r="E780" s="46"/>
      <c r="F780" s="46"/>
      <c r="G780" s="46"/>
      <c r="H780" s="46"/>
      <c r="I780" s="46"/>
      <c r="J780" s="46"/>
      <c r="K780" s="8"/>
    </row>
    <row r="781" spans="1:11" ht="15.75">
      <c r="A781" s="10"/>
      <c r="B781" s="126" t="s">
        <v>165</v>
      </c>
      <c r="C781" s="2">
        <v>920</v>
      </c>
      <c r="D781" s="172"/>
      <c r="E781" s="46"/>
      <c r="F781" s="46"/>
      <c r="G781" s="46"/>
      <c r="H781" s="46"/>
      <c r="I781" s="46"/>
      <c r="J781" s="46"/>
      <c r="K781" s="8"/>
    </row>
    <row r="782" spans="1:11" ht="15.75">
      <c r="A782" s="10"/>
      <c r="B782" s="126" t="s">
        <v>166</v>
      </c>
      <c r="C782" s="2">
        <v>930</v>
      </c>
      <c r="D782" s="172"/>
      <c r="E782" s="46"/>
      <c r="F782" s="46"/>
      <c r="G782" s="46"/>
      <c r="H782" s="46"/>
      <c r="I782" s="46"/>
      <c r="J782" s="46"/>
      <c r="K782" s="8"/>
    </row>
    <row r="783" spans="1:11" ht="15.75">
      <c r="A783" s="10"/>
      <c r="B783" s="126" t="s">
        <v>188</v>
      </c>
      <c r="C783" s="2">
        <v>950</v>
      </c>
      <c r="D783" s="172"/>
      <c r="E783" s="46"/>
      <c r="F783" s="46"/>
      <c r="G783" s="46"/>
      <c r="H783" s="46"/>
      <c r="I783" s="46"/>
      <c r="J783" s="46"/>
      <c r="K783" s="8"/>
    </row>
    <row r="784" spans="1:5" ht="15.75">
      <c r="A784" s="10"/>
      <c r="B784" s="125" t="s">
        <v>263</v>
      </c>
      <c r="C784" s="32">
        <v>960</v>
      </c>
      <c r="D784" s="173"/>
      <c r="E784" s="142"/>
    </row>
    <row r="785" spans="1:11" ht="15.75">
      <c r="A785" s="10"/>
      <c r="B785" s="126" t="s">
        <v>168</v>
      </c>
      <c r="C785" s="2">
        <v>970</v>
      </c>
      <c r="D785" s="173"/>
      <c r="E785" s="46"/>
      <c r="F785" s="46"/>
      <c r="G785" s="46"/>
      <c r="H785" s="46"/>
      <c r="I785" s="46"/>
      <c r="J785" s="46"/>
      <c r="K785" s="8"/>
    </row>
    <row r="786" spans="1:11" ht="15.75">
      <c r="A786" s="10"/>
      <c r="B786" s="126" t="s">
        <v>169</v>
      </c>
      <c r="C786" s="2">
        <v>990</v>
      </c>
      <c r="D786" s="173"/>
      <c r="E786" s="46"/>
      <c r="F786" s="46"/>
      <c r="G786" s="46"/>
      <c r="H786" s="46"/>
      <c r="I786" s="46"/>
      <c r="J786" s="46"/>
      <c r="K786" s="8"/>
    </row>
    <row r="787" spans="1:11" ht="16.5" thickBot="1">
      <c r="A787" s="10"/>
      <c r="B787" s="128" t="s">
        <v>170</v>
      </c>
      <c r="C787" s="102">
        <v>9700</v>
      </c>
      <c r="D787" s="163">
        <f>SUM(D780:D786)</f>
        <v>0</v>
      </c>
      <c r="E787" s="8"/>
      <c r="F787" s="8"/>
      <c r="G787" s="8"/>
      <c r="H787" s="8"/>
      <c r="I787" s="8"/>
      <c r="J787" s="8"/>
      <c r="K787" s="8"/>
    </row>
    <row r="788" spans="1:11" ht="16.5" thickBot="1">
      <c r="A788" s="10"/>
      <c r="B788" s="260" t="s">
        <v>29</v>
      </c>
      <c r="C788" s="60"/>
      <c r="D788" s="190">
        <f>(D787)</f>
        <v>0</v>
      </c>
      <c r="E788" s="46"/>
      <c r="F788" s="8"/>
      <c r="G788" s="46"/>
      <c r="H788" s="46"/>
      <c r="I788" s="46"/>
      <c r="J788" s="46"/>
      <c r="K788" s="8"/>
    </row>
    <row r="789" spans="1:11" ht="15.75">
      <c r="A789" s="10"/>
      <c r="B789" s="258"/>
      <c r="C789" s="146"/>
      <c r="D789" s="164"/>
      <c r="E789" s="46"/>
      <c r="F789" s="8"/>
      <c r="G789" s="46"/>
      <c r="H789" s="46"/>
      <c r="I789" s="46"/>
      <c r="J789" s="46"/>
      <c r="K789" s="8"/>
    </row>
    <row r="790" spans="1:11" ht="15.75">
      <c r="A790" s="10"/>
      <c r="B790" s="27" t="str">
        <f>IF(H$2="","Nonspendable Fund Balance",CONCATENATE("Nonspendable Fund Balance, ",LOOKUP(H$2,T$2:T$10,V$2:V$10)))</f>
        <v>Nonspendable Fund Balance, June 30, 2023</v>
      </c>
      <c r="C790" s="34">
        <v>2710</v>
      </c>
      <c r="D790" s="252"/>
      <c r="E790" s="46"/>
      <c r="F790" s="8"/>
      <c r="G790" s="46"/>
      <c r="H790" s="46"/>
      <c r="I790" s="46"/>
      <c r="J790" s="46"/>
      <c r="K790" s="8"/>
    </row>
    <row r="791" spans="1:11" ht="15.75">
      <c r="A791" s="10"/>
      <c r="B791" s="1" t="str">
        <f>IF(H$2="","Restricted Fund Balance",CONCATENATE("Restricted Fund Balance, ",LOOKUP(H$2,T$2:T$10,V$2:V$10)))</f>
        <v>Restricted Fund Balance, June 30, 2023</v>
      </c>
      <c r="C791" s="2">
        <v>2720</v>
      </c>
      <c r="D791" s="252"/>
      <c r="E791" s="46"/>
      <c r="F791" s="8"/>
      <c r="G791" s="46"/>
      <c r="H791" s="46"/>
      <c r="I791" s="46"/>
      <c r="J791" s="46"/>
      <c r="K791" s="8"/>
    </row>
    <row r="792" spans="1:11" ht="15.75">
      <c r="A792" s="10"/>
      <c r="B792" s="1" t="str">
        <f>IF(H$2="","Committed Fund Balance",CONCATENATE("Committed Fund Balance, ",LOOKUP(H$2,T$2:T$10,V$2:V$10)))</f>
        <v>Committed Fund Balance, June 30, 2023</v>
      </c>
      <c r="C792" s="2">
        <v>2730</v>
      </c>
      <c r="D792" s="173"/>
      <c r="E792" s="46"/>
      <c r="F792" s="8"/>
      <c r="G792" s="46"/>
      <c r="H792" s="46"/>
      <c r="I792" s="46"/>
      <c r="J792" s="46"/>
      <c r="K792" s="8"/>
    </row>
    <row r="793" spans="1:11" ht="15.75">
      <c r="A793" s="10"/>
      <c r="B793" s="1" t="str">
        <f>IF(H$2="","Assigned Fund Balance",CONCATENATE("Assigned Fund Balance, ",LOOKUP(H$2,T$2:T$10,V$2:V$10)))</f>
        <v>Assigned Fund Balance, June 30, 2023</v>
      </c>
      <c r="C793" s="2">
        <v>2740</v>
      </c>
      <c r="D793" s="173"/>
      <c r="E793" s="46"/>
      <c r="F793" s="8"/>
      <c r="G793" s="46"/>
      <c r="H793" s="46"/>
      <c r="I793" s="46"/>
      <c r="J793" s="46"/>
      <c r="K793" s="8"/>
    </row>
    <row r="794" spans="1:11" ht="15.75">
      <c r="A794" s="10"/>
      <c r="B794" s="1" t="str">
        <f>IF(H$2="","Unassigned Fund Balance",CONCATENATE("Unassigned Fund Balance, ",LOOKUP(H$2,T$2:T$10,V$2:V$10)))</f>
        <v>Unassigned Fund Balance, June 30, 2023</v>
      </c>
      <c r="C794" s="2">
        <v>2750</v>
      </c>
      <c r="D794" s="173"/>
      <c r="E794" s="46"/>
      <c r="F794" s="8"/>
      <c r="G794" s="46"/>
      <c r="H794" s="46"/>
      <c r="I794" s="46"/>
      <c r="J794" s="46"/>
      <c r="K794" s="8"/>
    </row>
    <row r="795" spans="1:11" ht="16.5" thickBot="1">
      <c r="A795" s="10"/>
      <c r="B795" s="260" t="s">
        <v>245</v>
      </c>
      <c r="C795" s="23">
        <v>2700</v>
      </c>
      <c r="D795" s="163">
        <f>SUM(D790:D794)</f>
        <v>0</v>
      </c>
      <c r="E795" s="46"/>
      <c r="F795" s="8"/>
      <c r="G795" s="46"/>
      <c r="H795" s="46"/>
      <c r="I795" s="46"/>
      <c r="J795" s="46"/>
      <c r="K795" s="8"/>
    </row>
    <row r="796" spans="1:11" ht="15.75">
      <c r="A796" s="10"/>
      <c r="B796" s="228" t="s">
        <v>315</v>
      </c>
      <c r="C796" s="63"/>
      <c r="D796" s="44"/>
      <c r="E796" s="46"/>
      <c r="F796" s="8"/>
      <c r="G796" s="46"/>
      <c r="H796" s="46"/>
      <c r="I796" s="46"/>
      <c r="J796" s="46"/>
      <c r="K796" s="8"/>
    </row>
    <row r="797" spans="1:11" ht="16.5" thickBot="1">
      <c r="A797" s="10"/>
      <c r="B797" s="232" t="s">
        <v>185</v>
      </c>
      <c r="C797" s="68"/>
      <c r="D797" s="168">
        <f>D777+D788+D795</f>
        <v>17906799.71</v>
      </c>
      <c r="E797" s="46"/>
      <c r="F797" s="8"/>
      <c r="G797" s="46"/>
      <c r="H797" s="46"/>
      <c r="I797" s="46"/>
      <c r="J797" s="46"/>
      <c r="K797" s="8"/>
    </row>
    <row r="798" spans="1:6" ht="16.5" thickTop="1">
      <c r="A798" s="10"/>
      <c r="B798" s="207"/>
      <c r="F798" s="74"/>
    </row>
    <row r="799" spans="1:6" ht="15.75">
      <c r="A799" s="10"/>
      <c r="B799" s="9" t="s">
        <v>87</v>
      </c>
      <c r="F799" s="74"/>
    </row>
    <row r="800" spans="1:6" ht="15.75">
      <c r="A800" s="10"/>
      <c r="B800" s="207"/>
      <c r="F800" s="74"/>
    </row>
    <row r="801" spans="1:6" ht="15.75">
      <c r="A801" s="10" t="s">
        <v>466</v>
      </c>
      <c r="B801" s="11" t="str">
        <f>$B$1</f>
        <v>DISTRICT SCHOOL BOARD OF OKEECHOBEE COUNTY</v>
      </c>
      <c r="C801" s="8"/>
      <c r="D801" s="149"/>
      <c r="F801" s="74"/>
    </row>
    <row r="802" spans="1:6" ht="15.75">
      <c r="A802" s="10"/>
      <c r="B802" s="12" t="s">
        <v>8</v>
      </c>
      <c r="C802" s="8"/>
      <c r="D802" s="149"/>
      <c r="F802" s="74"/>
    </row>
    <row r="803" spans="1:6" ht="15.75">
      <c r="A803" s="10"/>
      <c r="B803" s="12" t="str">
        <f>$B$26</f>
        <v>For Fiscal Year Ending June 30, 2023</v>
      </c>
      <c r="C803" s="8"/>
      <c r="D803" s="149"/>
      <c r="F803" s="74"/>
    </row>
    <row r="804" spans="1:6" ht="15.75">
      <c r="A804" s="10"/>
      <c r="B804" s="8"/>
      <c r="C804" s="8"/>
      <c r="D804" s="149"/>
      <c r="F804" s="74"/>
    </row>
    <row r="805" spans="1:6" ht="47.25" customHeight="1">
      <c r="A805" s="10"/>
      <c r="B805" s="348" t="s">
        <v>511</v>
      </c>
      <c r="C805" s="348"/>
      <c r="D805" s="195" t="s">
        <v>467</v>
      </c>
      <c r="F805" s="74"/>
    </row>
    <row r="806" spans="1:6" ht="15.75">
      <c r="A806" s="10"/>
      <c r="B806" s="213"/>
      <c r="C806" s="93" t="s">
        <v>9</v>
      </c>
      <c r="D806" s="98"/>
      <c r="F806" s="74"/>
    </row>
    <row r="807" spans="1:6" ht="15.75">
      <c r="A807" s="10"/>
      <c r="B807" s="218" t="s">
        <v>448</v>
      </c>
      <c r="C807" s="2" t="s">
        <v>10</v>
      </c>
      <c r="D807" s="169"/>
      <c r="F807" s="74"/>
    </row>
    <row r="808" spans="1:6" ht="15.75">
      <c r="A808" s="10"/>
      <c r="B808" s="131" t="s">
        <v>32</v>
      </c>
      <c r="C808" s="52"/>
      <c r="D808" s="167"/>
      <c r="F808" s="74"/>
    </row>
    <row r="809" spans="1:6" ht="15.75">
      <c r="A809" s="10"/>
      <c r="B809" s="126" t="s">
        <v>117</v>
      </c>
      <c r="C809" s="2">
        <v>3199</v>
      </c>
      <c r="D809" s="172"/>
      <c r="F809" s="74"/>
    </row>
    <row r="810" spans="1:6" ht="16.5" thickBot="1">
      <c r="A810" s="10"/>
      <c r="B810" s="126" t="s">
        <v>118</v>
      </c>
      <c r="C810" s="56">
        <v>3100</v>
      </c>
      <c r="D810" s="156">
        <f>SUM(D809:D809)</f>
        <v>0</v>
      </c>
      <c r="F810" s="74"/>
    </row>
    <row r="811" spans="1:6" ht="15.75">
      <c r="A811" s="10"/>
      <c r="B811" s="132" t="s">
        <v>111</v>
      </c>
      <c r="C811" s="55"/>
      <c r="D811" s="171"/>
      <c r="F811" s="74"/>
    </row>
    <row r="812" spans="1:6" ht="15.75">
      <c r="A812" s="10"/>
      <c r="B812" s="126" t="s">
        <v>463</v>
      </c>
      <c r="C812" s="2">
        <v>3271</v>
      </c>
      <c r="D812" s="172">
        <v>433205.1</v>
      </c>
      <c r="F812" s="74"/>
    </row>
    <row r="813" spans="1:6" ht="15.75">
      <c r="A813" s="10"/>
      <c r="B813" s="126" t="s">
        <v>464</v>
      </c>
      <c r="C813" s="2">
        <v>3272</v>
      </c>
      <c r="D813" s="172"/>
      <c r="F813" s="74"/>
    </row>
    <row r="814" spans="1:6" ht="15.75">
      <c r="A814" s="10"/>
      <c r="B814" s="126" t="s">
        <v>465</v>
      </c>
      <c r="C814" s="2">
        <v>3273</v>
      </c>
      <c r="D814" s="172"/>
      <c r="F814" s="74"/>
    </row>
    <row r="815" spans="1:6" ht="15.75">
      <c r="A815" s="10"/>
      <c r="B815" s="126" t="s">
        <v>121</v>
      </c>
      <c r="C815" s="2">
        <v>3280</v>
      </c>
      <c r="D815" s="172"/>
      <c r="F815" s="74"/>
    </row>
    <row r="816" spans="1:6" ht="15.75">
      <c r="A816" s="10"/>
      <c r="B816" s="126" t="s">
        <v>173</v>
      </c>
      <c r="C816" s="2">
        <v>3299</v>
      </c>
      <c r="D816" s="172">
        <v>81683616.1</v>
      </c>
      <c r="F816" s="74"/>
    </row>
    <row r="817" spans="1:6" ht="16.5" thickBot="1">
      <c r="A817" s="10"/>
      <c r="B817" s="126" t="s">
        <v>122</v>
      </c>
      <c r="C817" s="56">
        <v>3200</v>
      </c>
      <c r="D817" s="156">
        <f>SUM(D812:D816)</f>
        <v>82116821.19999999</v>
      </c>
      <c r="F817" s="74"/>
    </row>
    <row r="818" spans="1:6" ht="15.75">
      <c r="A818" s="10"/>
      <c r="B818" s="132" t="s">
        <v>13</v>
      </c>
      <c r="C818" s="55"/>
      <c r="D818" s="105"/>
      <c r="F818" s="74"/>
    </row>
    <row r="819" spans="1:6" ht="15.75">
      <c r="A819" s="10"/>
      <c r="B819" s="126" t="s">
        <v>177</v>
      </c>
      <c r="C819" s="2">
        <v>3495</v>
      </c>
      <c r="D819" s="172"/>
      <c r="F819" s="74"/>
    </row>
    <row r="820" spans="1:6" ht="16.5" thickBot="1">
      <c r="A820" s="10"/>
      <c r="B820" s="126" t="s">
        <v>145</v>
      </c>
      <c r="C820" s="56">
        <v>3400</v>
      </c>
      <c r="D820" s="156">
        <f>SUM(D819:D819)</f>
        <v>0</v>
      </c>
      <c r="F820" s="74"/>
    </row>
    <row r="821" spans="1:6" ht="16.5" thickBot="1">
      <c r="A821" s="10"/>
      <c r="B821" s="218" t="s">
        <v>14</v>
      </c>
      <c r="C821" s="70"/>
      <c r="D821" s="156">
        <f>D810+D817+D820</f>
        <v>82116821.19999999</v>
      </c>
      <c r="F821" s="74"/>
    </row>
    <row r="822" spans="1:6" ht="15.75">
      <c r="A822" s="10"/>
      <c r="B822" s="229" t="s">
        <v>15</v>
      </c>
      <c r="C822" s="71"/>
      <c r="D822" s="105"/>
      <c r="F822" s="74"/>
    </row>
    <row r="823" spans="1:6" ht="15.75">
      <c r="A823" s="10"/>
      <c r="B823" s="130" t="s">
        <v>16</v>
      </c>
      <c r="C823" s="39"/>
      <c r="D823" s="164"/>
      <c r="F823" s="74"/>
    </row>
    <row r="824" spans="1:6" ht="15.75">
      <c r="A824" s="10"/>
      <c r="B824" s="125" t="s">
        <v>178</v>
      </c>
      <c r="C824" s="34">
        <v>3610</v>
      </c>
      <c r="D824" s="252"/>
      <c r="F824" s="74"/>
    </row>
    <row r="825" spans="1:6" ht="15.75">
      <c r="A825" s="10"/>
      <c r="B825" s="126" t="s">
        <v>146</v>
      </c>
      <c r="C825" s="2">
        <v>3620</v>
      </c>
      <c r="D825" s="172"/>
      <c r="F825" s="74"/>
    </row>
    <row r="826" spans="1:6" ht="15.75">
      <c r="A826" s="10"/>
      <c r="B826" s="126" t="s">
        <v>147</v>
      </c>
      <c r="C826" s="2">
        <v>3630</v>
      </c>
      <c r="D826" s="172"/>
      <c r="F826" s="74"/>
    </row>
    <row r="827" spans="1:6" ht="15.75">
      <c r="A827" s="10"/>
      <c r="B827" s="126" t="s">
        <v>188</v>
      </c>
      <c r="C827" s="2">
        <v>3650</v>
      </c>
      <c r="D827" s="172"/>
      <c r="F827" s="74"/>
    </row>
    <row r="828" spans="1:6" ht="15.75">
      <c r="A828" s="10"/>
      <c r="B828" s="127" t="s">
        <v>267</v>
      </c>
      <c r="C828" s="23">
        <v>3660</v>
      </c>
      <c r="D828" s="173"/>
      <c r="F828" s="74"/>
    </row>
    <row r="829" spans="1:6" ht="15.75">
      <c r="A829" s="10"/>
      <c r="B829" s="126" t="s">
        <v>149</v>
      </c>
      <c r="C829" s="2">
        <v>3670</v>
      </c>
      <c r="D829" s="173"/>
      <c r="F829" s="74"/>
    </row>
    <row r="830" spans="1:6" ht="15.75">
      <c r="A830" s="10"/>
      <c r="B830" s="126" t="s">
        <v>150</v>
      </c>
      <c r="C830" s="2">
        <v>3690</v>
      </c>
      <c r="D830" s="173"/>
      <c r="F830" s="74"/>
    </row>
    <row r="831" spans="1:6" ht="16.5" thickBot="1">
      <c r="A831" s="10"/>
      <c r="B831" s="126" t="s">
        <v>151</v>
      </c>
      <c r="C831" s="56">
        <v>3600</v>
      </c>
      <c r="D831" s="156">
        <f>SUM(D824:D830)</f>
        <v>0</v>
      </c>
      <c r="F831" s="74"/>
    </row>
    <row r="832" spans="1:6" ht="16.5" thickBot="1">
      <c r="A832" s="10"/>
      <c r="B832" s="218" t="s">
        <v>17</v>
      </c>
      <c r="C832" s="56"/>
      <c r="D832" s="190">
        <f>D831</f>
        <v>0</v>
      </c>
      <c r="F832" s="74"/>
    </row>
    <row r="833" spans="1:6" ht="15.75">
      <c r="A833" s="10"/>
      <c r="B833" s="24"/>
      <c r="C833" s="22"/>
      <c r="D833" s="164"/>
      <c r="F833" s="74"/>
    </row>
    <row r="834" spans="1:6" ht="16.5" thickBot="1">
      <c r="A834" s="10"/>
      <c r="B834" s="1" t="str">
        <f>IF(H2="","Fund Balance",CONCATENATE("Fund Balance, ",LOOKUP(H2,T2:T10,U2:U10)))</f>
        <v>Fund Balance, July 1, 2022</v>
      </c>
      <c r="C834" s="145">
        <v>2800</v>
      </c>
      <c r="D834" s="264"/>
      <c r="F834" s="74"/>
    </row>
    <row r="835" spans="1:6" ht="15.75">
      <c r="A835" s="10"/>
      <c r="B835" s="229" t="s">
        <v>33</v>
      </c>
      <c r="C835" s="55"/>
      <c r="D835" s="105"/>
      <c r="F835" s="74"/>
    </row>
    <row r="836" spans="1:6" ht="16.5" thickBot="1">
      <c r="A836" s="10"/>
      <c r="B836" s="218" t="s">
        <v>318</v>
      </c>
      <c r="C836" s="5"/>
      <c r="D836" s="106">
        <f>(D821+D832+D834)</f>
        <v>82116821.19999999</v>
      </c>
      <c r="F836" s="74"/>
    </row>
    <row r="837" spans="1:6" ht="16.5" thickTop="1">
      <c r="A837" s="10"/>
      <c r="B837" s="207"/>
      <c r="F837" s="74"/>
    </row>
    <row r="838" spans="1:6" ht="15.75">
      <c r="A838" s="10"/>
      <c r="B838" s="9" t="s">
        <v>87</v>
      </c>
      <c r="F838" s="74"/>
    </row>
    <row r="839" spans="1:6" ht="15.75">
      <c r="A839" s="10"/>
      <c r="B839" s="207"/>
      <c r="F839" s="74"/>
    </row>
    <row r="840" spans="1:2" ht="15.75">
      <c r="A840" s="10" t="s">
        <v>468</v>
      </c>
      <c r="B840" s="11" t="str">
        <f>$B$1</f>
        <v>DISTRICT SCHOOL BOARD OF OKEECHOBEE COUNTY</v>
      </c>
    </row>
    <row r="841" spans="1:2" ht="15.75">
      <c r="A841" s="10"/>
      <c r="B841" s="12" t="s">
        <v>8</v>
      </c>
    </row>
    <row r="842" spans="1:2" ht="15.75">
      <c r="A842" s="10"/>
      <c r="B842" s="12" t="str">
        <f>$B$26</f>
        <v>For Fiscal Year Ending June 30, 2023</v>
      </c>
    </row>
    <row r="843" ht="15.75">
      <c r="A843" s="10"/>
    </row>
    <row r="844" spans="1:11" ht="15.75">
      <c r="A844" s="10"/>
      <c r="B844" s="120" t="s">
        <v>512</v>
      </c>
      <c r="C844" s="120"/>
      <c r="K844" s="100" t="s">
        <v>469</v>
      </c>
    </row>
    <row r="845" spans="1:11" ht="15.75">
      <c r="A845" s="10"/>
      <c r="B845" s="51"/>
      <c r="C845" s="93" t="s">
        <v>9</v>
      </c>
      <c r="D845" s="52" t="s">
        <v>20</v>
      </c>
      <c r="E845" s="93" t="s">
        <v>21</v>
      </c>
      <c r="F845" s="93" t="s">
        <v>22</v>
      </c>
      <c r="G845" s="93" t="s">
        <v>23</v>
      </c>
      <c r="H845" s="93" t="s">
        <v>24</v>
      </c>
      <c r="I845" s="93" t="s">
        <v>430</v>
      </c>
      <c r="J845" s="93" t="s">
        <v>25</v>
      </c>
      <c r="K845" s="93" t="s">
        <v>286</v>
      </c>
    </row>
    <row r="846" spans="1:11" ht="15.75">
      <c r="A846" s="10"/>
      <c r="B846" s="218" t="s">
        <v>451</v>
      </c>
      <c r="C846" s="2" t="s">
        <v>10</v>
      </c>
      <c r="D846" s="2"/>
      <c r="E846" s="2">
        <v>100</v>
      </c>
      <c r="F846" s="2">
        <v>200</v>
      </c>
      <c r="G846" s="2">
        <v>300</v>
      </c>
      <c r="H846" s="2">
        <v>400</v>
      </c>
      <c r="I846" s="2">
        <v>500</v>
      </c>
      <c r="J846" s="2">
        <v>600</v>
      </c>
      <c r="K846" s="2">
        <v>700</v>
      </c>
    </row>
    <row r="847" spans="1:11" ht="15.75">
      <c r="A847" s="10"/>
      <c r="B847" s="137" t="s">
        <v>152</v>
      </c>
      <c r="C847" s="23">
        <v>5000</v>
      </c>
      <c r="D847" s="161">
        <f>SUM(E847:K847)</f>
        <v>244475.37999999998</v>
      </c>
      <c r="E847" s="255"/>
      <c r="F847" s="255"/>
      <c r="G847" s="255">
        <v>166007.02</v>
      </c>
      <c r="H847" s="255"/>
      <c r="I847" s="255">
        <v>30966.29</v>
      </c>
      <c r="J847" s="255">
        <v>20415.17</v>
      </c>
      <c r="K847" s="255">
        <v>27086.9</v>
      </c>
    </row>
    <row r="848" spans="1:11" ht="15.75">
      <c r="A848" s="10"/>
      <c r="B848" s="1" t="s">
        <v>417</v>
      </c>
      <c r="C848" s="2">
        <v>6100</v>
      </c>
      <c r="D848" s="161">
        <f aca="true" t="shared" si="18" ref="D848:D865">SUM(E848:K848)</f>
        <v>69786.54000000001</v>
      </c>
      <c r="E848" s="256">
        <v>19378</v>
      </c>
      <c r="F848" s="256">
        <v>13972.54</v>
      </c>
      <c r="G848" s="256">
        <v>32016</v>
      </c>
      <c r="H848" s="256"/>
      <c r="I848" s="256">
        <v>4420</v>
      </c>
      <c r="J848" s="256"/>
      <c r="K848" s="256"/>
    </row>
    <row r="849" spans="1:11" ht="15.75">
      <c r="A849" s="10"/>
      <c r="B849" s="1" t="s">
        <v>153</v>
      </c>
      <c r="C849" s="2">
        <v>6200</v>
      </c>
      <c r="D849" s="161">
        <f t="shared" si="18"/>
        <v>0</v>
      </c>
      <c r="E849" s="256"/>
      <c r="F849" s="256"/>
      <c r="G849" s="256"/>
      <c r="H849" s="256"/>
      <c r="I849" s="256"/>
      <c r="J849" s="256"/>
      <c r="K849" s="256"/>
    </row>
    <row r="850" spans="1:11" ht="15.75">
      <c r="A850" s="10"/>
      <c r="B850" s="1" t="s">
        <v>154</v>
      </c>
      <c r="C850" s="2">
        <v>6300</v>
      </c>
      <c r="D850" s="161">
        <f t="shared" si="18"/>
        <v>57978.12</v>
      </c>
      <c r="E850" s="256">
        <v>9600</v>
      </c>
      <c r="F850" s="256">
        <v>1870</v>
      </c>
      <c r="G850" s="256">
        <v>500</v>
      </c>
      <c r="H850" s="256"/>
      <c r="I850" s="256"/>
      <c r="J850" s="256">
        <v>46008.12</v>
      </c>
      <c r="K850" s="256"/>
    </row>
    <row r="851" spans="1:11" ht="15.75">
      <c r="A851" s="10"/>
      <c r="B851" s="1" t="s">
        <v>155</v>
      </c>
      <c r="C851" s="2">
        <v>6400</v>
      </c>
      <c r="D851" s="161">
        <f t="shared" si="18"/>
        <v>219.69</v>
      </c>
      <c r="E851" s="256"/>
      <c r="F851" s="256"/>
      <c r="G851" s="256"/>
      <c r="H851" s="256"/>
      <c r="I851" s="256">
        <v>219.69</v>
      </c>
      <c r="J851" s="256"/>
      <c r="K851" s="256"/>
    </row>
    <row r="852" spans="1:11" ht="15.75">
      <c r="A852" s="10"/>
      <c r="B852" s="1" t="s">
        <v>421</v>
      </c>
      <c r="C852" s="2">
        <v>6500</v>
      </c>
      <c r="D852" s="161">
        <f t="shared" si="18"/>
        <v>0</v>
      </c>
      <c r="E852" s="256"/>
      <c r="F852" s="256"/>
      <c r="G852" s="256"/>
      <c r="H852" s="256"/>
      <c r="I852" s="256"/>
      <c r="J852" s="256"/>
      <c r="K852" s="256"/>
    </row>
    <row r="853" spans="1:11" ht="15.75">
      <c r="A853" s="10"/>
      <c r="B853" s="1" t="s">
        <v>261</v>
      </c>
      <c r="C853" s="2">
        <v>7100</v>
      </c>
      <c r="D853" s="161">
        <f t="shared" si="18"/>
        <v>0</v>
      </c>
      <c r="E853" s="256"/>
      <c r="F853" s="256"/>
      <c r="G853" s="256"/>
      <c r="H853" s="256"/>
      <c r="I853" s="256"/>
      <c r="J853" s="256"/>
      <c r="K853" s="256"/>
    </row>
    <row r="854" spans="1:11" ht="15.75">
      <c r="A854" s="10"/>
      <c r="B854" s="1" t="s">
        <v>156</v>
      </c>
      <c r="C854" s="2">
        <v>7200</v>
      </c>
      <c r="D854" s="162">
        <f t="shared" si="18"/>
        <v>7045.37</v>
      </c>
      <c r="E854" s="256"/>
      <c r="F854" s="256"/>
      <c r="G854" s="256"/>
      <c r="H854" s="256"/>
      <c r="I854" s="256"/>
      <c r="J854" s="256"/>
      <c r="K854" s="256">
        <v>7045.37</v>
      </c>
    </row>
    <row r="855" spans="1:11" ht="15.75">
      <c r="A855" s="10"/>
      <c r="B855" s="1" t="s">
        <v>157</v>
      </c>
      <c r="C855" s="2">
        <v>7300</v>
      </c>
      <c r="D855" s="162">
        <f t="shared" si="18"/>
        <v>0</v>
      </c>
      <c r="E855" s="256"/>
      <c r="F855" s="256"/>
      <c r="G855" s="256"/>
      <c r="H855" s="256"/>
      <c r="I855" s="256"/>
      <c r="J855" s="256"/>
      <c r="K855" s="256"/>
    </row>
    <row r="856" spans="1:11" ht="15.75">
      <c r="A856" s="10"/>
      <c r="B856" s="1" t="s">
        <v>158</v>
      </c>
      <c r="C856" s="2">
        <v>7400</v>
      </c>
      <c r="D856" s="162">
        <f t="shared" si="18"/>
        <v>81683616.1</v>
      </c>
      <c r="E856" s="256"/>
      <c r="F856" s="256"/>
      <c r="G856" s="256"/>
      <c r="H856" s="256"/>
      <c r="I856" s="256"/>
      <c r="J856" s="256">
        <v>81683616.1</v>
      </c>
      <c r="K856" s="256"/>
    </row>
    <row r="857" spans="1:11" ht="15.75">
      <c r="A857" s="10"/>
      <c r="B857" s="1" t="s">
        <v>159</v>
      </c>
      <c r="C857" s="2">
        <v>7500</v>
      </c>
      <c r="D857" s="162">
        <f t="shared" si="18"/>
        <v>0</v>
      </c>
      <c r="E857" s="256"/>
      <c r="F857" s="256"/>
      <c r="G857" s="256"/>
      <c r="H857" s="256"/>
      <c r="I857" s="256"/>
      <c r="J857" s="256"/>
      <c r="K857" s="256"/>
    </row>
    <row r="858" spans="1:11" ht="15.75">
      <c r="A858" s="10"/>
      <c r="B858" s="1" t="s">
        <v>189</v>
      </c>
      <c r="C858" s="2">
        <v>7600</v>
      </c>
      <c r="D858" s="162">
        <f t="shared" si="18"/>
        <v>0</v>
      </c>
      <c r="E858" s="256"/>
      <c r="F858" s="256"/>
      <c r="G858" s="256"/>
      <c r="H858" s="256"/>
      <c r="I858" s="256"/>
      <c r="J858" s="256"/>
      <c r="K858" s="256"/>
    </row>
    <row r="859" spans="1:11" ht="15.75">
      <c r="A859" s="10"/>
      <c r="B859" s="1" t="s">
        <v>160</v>
      </c>
      <c r="C859" s="2">
        <v>7700</v>
      </c>
      <c r="D859" s="162">
        <f t="shared" si="18"/>
        <v>0</v>
      </c>
      <c r="E859" s="256"/>
      <c r="F859" s="256"/>
      <c r="G859" s="256"/>
      <c r="H859" s="256"/>
      <c r="I859" s="256"/>
      <c r="J859" s="256"/>
      <c r="K859" s="256"/>
    </row>
    <row r="860" spans="1:11" ht="15.75">
      <c r="A860" s="10"/>
      <c r="B860" s="1" t="s">
        <v>274</v>
      </c>
      <c r="C860" s="2">
        <v>7800</v>
      </c>
      <c r="D860" s="162">
        <f t="shared" si="18"/>
        <v>0</v>
      </c>
      <c r="E860" s="256"/>
      <c r="F860" s="256"/>
      <c r="G860" s="256"/>
      <c r="H860" s="256"/>
      <c r="I860" s="256"/>
      <c r="J860" s="256"/>
      <c r="K860" s="256"/>
    </row>
    <row r="861" spans="1:11" ht="15.75">
      <c r="A861" s="10"/>
      <c r="B861" s="1" t="s">
        <v>161</v>
      </c>
      <c r="C861" s="2">
        <v>7900</v>
      </c>
      <c r="D861" s="162">
        <f t="shared" si="18"/>
        <v>0</v>
      </c>
      <c r="E861" s="256"/>
      <c r="F861" s="256"/>
      <c r="G861" s="256"/>
      <c r="H861" s="256"/>
      <c r="I861" s="256"/>
      <c r="J861" s="256"/>
      <c r="K861" s="256"/>
    </row>
    <row r="862" spans="1:11" ht="15.75">
      <c r="A862" s="10"/>
      <c r="B862" s="1" t="s">
        <v>162</v>
      </c>
      <c r="C862" s="2">
        <v>8100</v>
      </c>
      <c r="D862" s="162">
        <f t="shared" si="18"/>
        <v>0</v>
      </c>
      <c r="E862" s="256"/>
      <c r="F862" s="256"/>
      <c r="G862" s="256"/>
      <c r="H862" s="256"/>
      <c r="I862" s="256"/>
      <c r="J862" s="256"/>
      <c r="K862" s="256"/>
    </row>
    <row r="863" spans="1:11" ht="15.75">
      <c r="A863" s="10"/>
      <c r="B863" s="1" t="s">
        <v>163</v>
      </c>
      <c r="C863" s="2">
        <v>8200</v>
      </c>
      <c r="D863" s="162">
        <f t="shared" si="18"/>
        <v>0</v>
      </c>
      <c r="E863" s="256"/>
      <c r="F863" s="256"/>
      <c r="G863" s="256"/>
      <c r="H863" s="256"/>
      <c r="I863" s="256"/>
      <c r="J863" s="256"/>
      <c r="K863" s="256"/>
    </row>
    <row r="864" spans="1:11" ht="15.75">
      <c r="A864" s="10"/>
      <c r="B864" s="1" t="s">
        <v>164</v>
      </c>
      <c r="C864" s="2">
        <v>9100</v>
      </c>
      <c r="D864" s="162">
        <f t="shared" si="18"/>
        <v>53700</v>
      </c>
      <c r="E864" s="256"/>
      <c r="F864" s="256"/>
      <c r="G864" s="256">
        <v>47200</v>
      </c>
      <c r="H864" s="256"/>
      <c r="I864" s="256">
        <v>6500</v>
      </c>
      <c r="J864" s="256"/>
      <c r="K864" s="256"/>
    </row>
    <row r="865" spans="1:11" ht="16.5" thickBot="1">
      <c r="A865" s="10"/>
      <c r="B865" s="1" t="s">
        <v>200</v>
      </c>
      <c r="C865" s="2">
        <v>9300</v>
      </c>
      <c r="D865" s="163">
        <f t="shared" si="18"/>
        <v>0</v>
      </c>
      <c r="E865" s="300"/>
      <c r="F865" s="300"/>
      <c r="G865" s="300"/>
      <c r="H865" s="300"/>
      <c r="I865" s="300"/>
      <c r="J865" s="257"/>
      <c r="K865" s="300"/>
    </row>
    <row r="866" spans="1:11" ht="16.5" thickBot="1">
      <c r="A866" s="10"/>
      <c r="B866" s="218" t="s">
        <v>26</v>
      </c>
      <c r="C866" s="5"/>
      <c r="D866" s="187">
        <f>SUM(E866:K866)</f>
        <v>82116821.2</v>
      </c>
      <c r="E866" s="36">
        <f aca="true" t="shared" si="19" ref="E866:K866">SUM(E847:E865)</f>
        <v>28978</v>
      </c>
      <c r="F866" s="36">
        <f t="shared" si="19"/>
        <v>15842.54</v>
      </c>
      <c r="G866" s="36">
        <f t="shared" si="19"/>
        <v>245723.02</v>
      </c>
      <c r="H866" s="36">
        <f t="shared" si="19"/>
        <v>0</v>
      </c>
      <c r="I866" s="36">
        <f t="shared" si="19"/>
        <v>42105.98</v>
      </c>
      <c r="J866" s="36">
        <f t="shared" si="19"/>
        <v>81750039.39</v>
      </c>
      <c r="K866" s="36">
        <f t="shared" si="19"/>
        <v>34132.270000000004</v>
      </c>
    </row>
    <row r="867" spans="1:11" ht="15.75">
      <c r="A867" s="10"/>
      <c r="B867" s="263" t="s">
        <v>27</v>
      </c>
      <c r="C867" s="52"/>
      <c r="D867" s="170"/>
      <c r="E867" s="8"/>
      <c r="F867" s="8"/>
      <c r="G867" s="8"/>
      <c r="H867" s="8"/>
      <c r="I867" s="8"/>
      <c r="J867" s="8"/>
      <c r="K867" s="8"/>
    </row>
    <row r="868" spans="1:11" ht="15.75">
      <c r="A868" s="10"/>
      <c r="B868" s="132" t="s">
        <v>44</v>
      </c>
      <c r="C868" s="55"/>
      <c r="D868" s="105"/>
      <c r="E868" s="46"/>
      <c r="F868" s="46"/>
      <c r="G868" s="46"/>
      <c r="H868" s="46"/>
      <c r="I868" s="46"/>
      <c r="J868" s="46"/>
      <c r="K868" s="8"/>
    </row>
    <row r="869" spans="1:11" ht="15.75">
      <c r="A869" s="10"/>
      <c r="B869" s="126" t="s">
        <v>183</v>
      </c>
      <c r="C869" s="2">
        <v>910</v>
      </c>
      <c r="D869" s="172"/>
      <c r="E869" s="46"/>
      <c r="F869" s="46"/>
      <c r="G869" s="46"/>
      <c r="H869" s="46"/>
      <c r="I869" s="46"/>
      <c r="J869" s="46"/>
      <c r="K869" s="8"/>
    </row>
    <row r="870" spans="1:11" ht="15.75">
      <c r="A870" s="10"/>
      <c r="B870" s="126" t="s">
        <v>165</v>
      </c>
      <c r="C870" s="2">
        <v>920</v>
      </c>
      <c r="D870" s="172"/>
      <c r="E870" s="46"/>
      <c r="F870" s="46"/>
      <c r="G870" s="46"/>
      <c r="H870" s="46"/>
      <c r="I870" s="46"/>
      <c r="J870" s="46"/>
      <c r="K870" s="8"/>
    </row>
    <row r="871" spans="1:11" ht="15.75">
      <c r="A871" s="10"/>
      <c r="B871" s="126" t="s">
        <v>166</v>
      </c>
      <c r="C871" s="2">
        <v>930</v>
      </c>
      <c r="D871" s="172"/>
      <c r="E871" s="46"/>
      <c r="F871" s="46"/>
      <c r="G871" s="46"/>
      <c r="H871" s="46"/>
      <c r="I871" s="46"/>
      <c r="J871" s="46"/>
      <c r="K871" s="8"/>
    </row>
    <row r="872" spans="1:11" ht="15.75">
      <c r="A872" s="10"/>
      <c r="B872" s="126" t="s">
        <v>188</v>
      </c>
      <c r="C872" s="2">
        <v>950</v>
      </c>
      <c r="D872" s="172"/>
      <c r="E872" s="46"/>
      <c r="F872" s="46"/>
      <c r="G872" s="46"/>
      <c r="H872" s="46"/>
      <c r="I872" s="46"/>
      <c r="J872" s="46"/>
      <c r="K872" s="8"/>
    </row>
    <row r="873" spans="1:5" ht="15.75">
      <c r="A873" s="10"/>
      <c r="B873" s="125" t="s">
        <v>263</v>
      </c>
      <c r="C873" s="32">
        <v>960</v>
      </c>
      <c r="D873" s="173"/>
      <c r="E873" s="142"/>
    </row>
    <row r="874" spans="1:11" ht="15.75">
      <c r="A874" s="10"/>
      <c r="B874" s="126" t="s">
        <v>168</v>
      </c>
      <c r="C874" s="2">
        <v>970</v>
      </c>
      <c r="D874" s="173"/>
      <c r="E874" s="46"/>
      <c r="F874" s="46"/>
      <c r="G874" s="46"/>
      <c r="H874" s="46"/>
      <c r="I874" s="46"/>
      <c r="J874" s="46"/>
      <c r="K874" s="8"/>
    </row>
    <row r="875" spans="1:11" ht="15.75">
      <c r="A875" s="10"/>
      <c r="B875" s="126" t="s">
        <v>169</v>
      </c>
      <c r="C875" s="2">
        <v>990</v>
      </c>
      <c r="D875" s="173"/>
      <c r="E875" s="46"/>
      <c r="F875" s="46"/>
      <c r="G875" s="46"/>
      <c r="H875" s="46"/>
      <c r="I875" s="46"/>
      <c r="J875" s="46"/>
      <c r="K875" s="8"/>
    </row>
    <row r="876" spans="1:11" ht="16.5" thickBot="1">
      <c r="A876" s="10"/>
      <c r="B876" s="128" t="s">
        <v>170</v>
      </c>
      <c r="C876" s="102">
        <v>9700</v>
      </c>
      <c r="D876" s="163">
        <f>SUM(D869:D875)</f>
        <v>0</v>
      </c>
      <c r="E876" s="8"/>
      <c r="F876" s="8"/>
      <c r="G876" s="8"/>
      <c r="H876" s="8"/>
      <c r="I876" s="8"/>
      <c r="J876" s="8"/>
      <c r="K876" s="8"/>
    </row>
    <row r="877" spans="1:11" ht="16.5" thickBot="1">
      <c r="A877" s="10"/>
      <c r="B877" s="260" t="s">
        <v>29</v>
      </c>
      <c r="C877" s="60"/>
      <c r="D877" s="190">
        <f>(D876)</f>
        <v>0</v>
      </c>
      <c r="E877" s="46"/>
      <c r="F877" s="8"/>
      <c r="G877" s="46"/>
      <c r="H877" s="46"/>
      <c r="I877" s="46"/>
      <c r="J877" s="46"/>
      <c r="K877" s="8"/>
    </row>
    <row r="878" spans="1:11" ht="15.75">
      <c r="A878" s="10"/>
      <c r="B878" s="258"/>
      <c r="C878" s="146"/>
      <c r="D878" s="164"/>
      <c r="E878" s="46"/>
      <c r="F878" s="8"/>
      <c r="G878" s="46"/>
      <c r="H878" s="46"/>
      <c r="I878" s="46"/>
      <c r="J878" s="46"/>
      <c r="K878" s="8"/>
    </row>
    <row r="879" spans="1:11" ht="15.75">
      <c r="A879" s="10"/>
      <c r="B879" s="27" t="str">
        <f>IF(H$2="","Nonspendable Fund Balance",CONCATENATE("Nonspendable Fund Balance, ",LOOKUP(H$2,T$2:T$10,V$2:V$10)))</f>
        <v>Nonspendable Fund Balance, June 30, 2023</v>
      </c>
      <c r="C879" s="34">
        <v>2710</v>
      </c>
      <c r="D879" s="252"/>
      <c r="E879" s="46"/>
      <c r="F879" s="8"/>
      <c r="G879" s="46"/>
      <c r="H879" s="46"/>
      <c r="I879" s="46"/>
      <c r="J879" s="46"/>
      <c r="K879" s="8"/>
    </row>
    <row r="880" spans="1:11" ht="15.75">
      <c r="A880" s="10"/>
      <c r="B880" s="1" t="str">
        <f>IF(H$2="","Restricted Fund Balance",CONCATENATE("Restricted Fund Balance, ",LOOKUP(H$2,T$2:T$10,V$2:V$10)))</f>
        <v>Restricted Fund Balance, June 30, 2023</v>
      </c>
      <c r="C880" s="2">
        <v>2720</v>
      </c>
      <c r="D880" s="252"/>
      <c r="E880" s="46"/>
      <c r="F880" s="8"/>
      <c r="G880" s="46"/>
      <c r="H880" s="46"/>
      <c r="I880" s="46"/>
      <c r="J880" s="46"/>
      <c r="K880" s="8"/>
    </row>
    <row r="881" spans="1:11" ht="15.75">
      <c r="A881" s="10"/>
      <c r="B881" s="1" t="str">
        <f>IF(H$2="","Committed Fund Balance",CONCATENATE("Committed Fund Balance, ",LOOKUP(H$2,T$2:T$10,V$2:V$10)))</f>
        <v>Committed Fund Balance, June 30, 2023</v>
      </c>
      <c r="C881" s="2">
        <v>2730</v>
      </c>
      <c r="D881" s="173"/>
      <c r="E881" s="46"/>
      <c r="F881" s="8"/>
      <c r="G881" s="46"/>
      <c r="H881" s="46"/>
      <c r="I881" s="46"/>
      <c r="J881" s="46"/>
      <c r="K881" s="8"/>
    </row>
    <row r="882" spans="1:11" ht="15.75">
      <c r="A882" s="10"/>
      <c r="B882" s="1" t="str">
        <f>IF(H$2="","Assigned Fund Balance",CONCATENATE("Assigned Fund Balance, ",LOOKUP(H$2,T$2:T$10,V$2:V$10)))</f>
        <v>Assigned Fund Balance, June 30, 2023</v>
      </c>
      <c r="C882" s="2">
        <v>2740</v>
      </c>
      <c r="D882" s="173"/>
      <c r="E882" s="46"/>
      <c r="F882" s="8"/>
      <c r="G882" s="46"/>
      <c r="H882" s="46"/>
      <c r="I882" s="46"/>
      <c r="J882" s="46"/>
      <c r="K882" s="8"/>
    </row>
    <row r="883" spans="1:11" ht="15.75">
      <c r="A883" s="10"/>
      <c r="B883" s="1" t="str">
        <f>IF(H$2="","Unassigned Fund Balance",CONCATENATE("Unassigned Fund Balance, ",LOOKUP(H$2,T$2:T$10,V$2:V$10)))</f>
        <v>Unassigned Fund Balance, June 30, 2023</v>
      </c>
      <c r="C883" s="2">
        <v>2750</v>
      </c>
      <c r="D883" s="173"/>
      <c r="E883" s="46"/>
      <c r="F883" s="8"/>
      <c r="G883" s="46"/>
      <c r="H883" s="46"/>
      <c r="I883" s="46"/>
      <c r="J883" s="46"/>
      <c r="K883" s="8"/>
    </row>
    <row r="884" spans="1:11" ht="16.5" thickBot="1">
      <c r="A884" s="10"/>
      <c r="B884" s="260" t="s">
        <v>245</v>
      </c>
      <c r="C884" s="23">
        <v>2700</v>
      </c>
      <c r="D884" s="163">
        <f>SUM(D879:D883)</f>
        <v>0</v>
      </c>
      <c r="E884" s="46"/>
      <c r="F884" s="8"/>
      <c r="G884" s="46"/>
      <c r="H884" s="46"/>
      <c r="I884" s="46"/>
      <c r="J884" s="46"/>
      <c r="K884" s="8"/>
    </row>
    <row r="885" spans="1:11" ht="15.75">
      <c r="A885" s="10"/>
      <c r="B885" s="228" t="s">
        <v>315</v>
      </c>
      <c r="C885" s="63"/>
      <c r="D885" s="44"/>
      <c r="E885" s="46"/>
      <c r="F885" s="8"/>
      <c r="G885" s="46"/>
      <c r="H885" s="46"/>
      <c r="I885" s="46"/>
      <c r="J885" s="46"/>
      <c r="K885" s="8"/>
    </row>
    <row r="886" spans="1:11" ht="16.5" thickBot="1">
      <c r="A886" s="10"/>
      <c r="B886" s="232" t="s">
        <v>185</v>
      </c>
      <c r="C886" s="68"/>
      <c r="D886" s="168">
        <f>D866+D877+D884</f>
        <v>82116821.2</v>
      </c>
      <c r="E886" s="46"/>
      <c r="F886" s="8"/>
      <c r="G886" s="46"/>
      <c r="H886" s="46"/>
      <c r="I886" s="46"/>
      <c r="J886" s="46"/>
      <c r="K886" s="8"/>
    </row>
    <row r="887" spans="1:6" ht="16.5" thickTop="1">
      <c r="A887" s="10"/>
      <c r="B887" s="207"/>
      <c r="F887" s="74"/>
    </row>
    <row r="888" spans="1:6" ht="15.75">
      <c r="A888" s="10"/>
      <c r="B888" s="9" t="s">
        <v>87</v>
      </c>
      <c r="F888" s="74"/>
    </row>
    <row r="889" spans="1:6" ht="15.75">
      <c r="A889" s="10"/>
      <c r="B889" s="207"/>
      <c r="F889" s="74"/>
    </row>
    <row r="890" spans="1:6" ht="15.75">
      <c r="A890" s="10" t="s">
        <v>470</v>
      </c>
      <c r="B890" s="11" t="str">
        <f>$B$1</f>
        <v>DISTRICT SCHOOL BOARD OF OKEECHOBEE COUNTY</v>
      </c>
      <c r="C890" s="323"/>
      <c r="D890" s="174"/>
      <c r="F890" s="74"/>
    </row>
    <row r="891" spans="1:6" ht="15.75">
      <c r="A891" s="10"/>
      <c r="B891" s="11" t="s">
        <v>0</v>
      </c>
      <c r="C891" s="76"/>
      <c r="D891" s="174"/>
      <c r="F891" s="74"/>
    </row>
    <row r="892" spans="1:6" ht="15.75">
      <c r="A892" s="10"/>
      <c r="B892" s="12" t="str">
        <f>$B$26</f>
        <v>For Fiscal Year Ending June 30, 2023</v>
      </c>
      <c r="C892" s="76"/>
      <c r="D892" s="174"/>
      <c r="F892" s="74"/>
    </row>
    <row r="893" spans="1:6" ht="15.75">
      <c r="A893" s="10"/>
      <c r="B893" s="75"/>
      <c r="C893" s="76"/>
      <c r="D893" s="327"/>
      <c r="F893" s="74"/>
    </row>
    <row r="894" spans="1:11" ht="15.75">
      <c r="A894" s="10"/>
      <c r="B894" s="347" t="s">
        <v>501</v>
      </c>
      <c r="C894" s="347"/>
      <c r="D894" s="214" t="s">
        <v>471</v>
      </c>
      <c r="E894" s="140"/>
      <c r="F894" s="74"/>
      <c r="K894" s="208"/>
    </row>
    <row r="895" spans="1:6" ht="15.75">
      <c r="A895" s="10"/>
      <c r="B895" s="267"/>
      <c r="C895" s="103" t="s">
        <v>9</v>
      </c>
      <c r="D895" s="175"/>
      <c r="F895" s="74"/>
    </row>
    <row r="896" spans="1:6" ht="15.75">
      <c r="A896" s="10"/>
      <c r="B896" s="230" t="s">
        <v>448</v>
      </c>
      <c r="C896" s="79" t="s">
        <v>10</v>
      </c>
      <c r="D896" s="151"/>
      <c r="F896" s="74"/>
    </row>
    <row r="897" spans="1:6" ht="15.75">
      <c r="A897" s="10"/>
      <c r="B897" s="130" t="s">
        <v>276</v>
      </c>
      <c r="C897" s="215"/>
      <c r="D897" s="216"/>
      <c r="F897" s="74"/>
    </row>
    <row r="898" spans="1:6" ht="15.75">
      <c r="A898" s="10"/>
      <c r="B898" s="199" t="s">
        <v>513</v>
      </c>
      <c r="C898" s="200">
        <v>3280</v>
      </c>
      <c r="D898" s="172"/>
      <c r="F898" s="74"/>
    </row>
    <row r="899" spans="1:6" ht="15.75">
      <c r="A899" s="10"/>
      <c r="B899" s="125" t="s">
        <v>173</v>
      </c>
      <c r="C899" s="34">
        <v>3299</v>
      </c>
      <c r="D899" s="172"/>
      <c r="F899" s="74"/>
    </row>
    <row r="900" spans="1:6" ht="15.75">
      <c r="A900" s="10"/>
      <c r="B900" s="126" t="s">
        <v>287</v>
      </c>
      <c r="C900" s="65">
        <v>3200</v>
      </c>
      <c r="D900" s="161">
        <f>D898+D899</f>
        <v>0</v>
      </c>
      <c r="E900" s="140"/>
      <c r="F900" s="74"/>
    </row>
    <row r="901" spans="1:6" ht="15.75">
      <c r="A901" s="10"/>
      <c r="B901" s="130" t="s">
        <v>459</v>
      </c>
      <c r="C901" s="65"/>
      <c r="D901" s="164"/>
      <c r="E901" s="140"/>
      <c r="F901" s="74"/>
    </row>
    <row r="902" spans="1:6" ht="15.75">
      <c r="A902" s="10"/>
      <c r="B902" s="125" t="s">
        <v>419</v>
      </c>
      <c r="C902" s="34">
        <v>3399</v>
      </c>
      <c r="D902" s="172"/>
      <c r="E902" s="140"/>
      <c r="F902" s="74"/>
    </row>
    <row r="903" spans="1:6" ht="15.75">
      <c r="A903" s="10"/>
      <c r="B903" s="127" t="s">
        <v>460</v>
      </c>
      <c r="C903" s="334">
        <v>3300</v>
      </c>
      <c r="D903" s="161">
        <f>D902</f>
        <v>0</v>
      </c>
      <c r="E903" s="140"/>
      <c r="F903" s="74"/>
    </row>
    <row r="904" spans="1:6" ht="15.75">
      <c r="A904" s="10"/>
      <c r="B904" s="130" t="s">
        <v>277</v>
      </c>
      <c r="C904" s="333"/>
      <c r="D904" s="224"/>
      <c r="E904" s="140"/>
      <c r="F904" s="74"/>
    </row>
    <row r="905" spans="1:6" ht="15.75">
      <c r="A905" s="10"/>
      <c r="B905" s="125" t="s">
        <v>272</v>
      </c>
      <c r="C905" s="201">
        <v>3430</v>
      </c>
      <c r="D905" s="172"/>
      <c r="F905" s="74"/>
    </row>
    <row r="906" spans="1:6" ht="15.75">
      <c r="A906" s="10"/>
      <c r="B906" s="125" t="s">
        <v>314</v>
      </c>
      <c r="C906" s="222">
        <v>3440</v>
      </c>
      <c r="D906" s="172"/>
      <c r="F906" s="74"/>
    </row>
    <row r="907" spans="1:6" ht="15.75">
      <c r="A907" s="10"/>
      <c r="B907" s="127" t="s">
        <v>177</v>
      </c>
      <c r="C907" s="83">
        <v>3495</v>
      </c>
      <c r="D907" s="172"/>
      <c r="F907" s="74"/>
    </row>
    <row r="908" spans="1:6" ht="16.5" thickBot="1">
      <c r="A908" s="10"/>
      <c r="B908" s="126" t="s">
        <v>278</v>
      </c>
      <c r="C908" s="56">
        <v>3400</v>
      </c>
      <c r="D908" s="163">
        <f>D905+D906+D907</f>
        <v>0</v>
      </c>
      <c r="E908" s="140"/>
      <c r="F908" s="74"/>
    </row>
    <row r="909" spans="1:6" ht="16.5" thickBot="1">
      <c r="A909" s="10"/>
      <c r="B909" s="230" t="s">
        <v>14</v>
      </c>
      <c r="C909" s="84">
        <v>3000</v>
      </c>
      <c r="D909" s="177">
        <f>D900+D903+D908</f>
        <v>0</v>
      </c>
      <c r="E909" s="140"/>
      <c r="F909" s="74"/>
    </row>
    <row r="910" spans="1:6" ht="15.75">
      <c r="A910" s="10"/>
      <c r="B910" s="268" t="s">
        <v>49</v>
      </c>
      <c r="C910" s="85"/>
      <c r="D910" s="178"/>
      <c r="F910" s="74"/>
    </row>
    <row r="911" spans="1:6" ht="15.75">
      <c r="A911" s="10"/>
      <c r="B911" s="133" t="s">
        <v>58</v>
      </c>
      <c r="C911" s="85"/>
      <c r="D911" s="178"/>
      <c r="F911" s="74"/>
    </row>
    <row r="912" spans="1:23" ht="15.75">
      <c r="A912" s="10"/>
      <c r="B912" s="126" t="s">
        <v>178</v>
      </c>
      <c r="C912" s="269">
        <v>3610</v>
      </c>
      <c r="D912" s="172"/>
      <c r="F912" s="74"/>
      <c r="S912" s="310"/>
      <c r="U912" s="310"/>
      <c r="V912" s="310"/>
      <c r="W912" s="310"/>
    </row>
    <row r="913" spans="1:20" ht="15.75">
      <c r="A913" s="10"/>
      <c r="B913" s="126" t="s">
        <v>146</v>
      </c>
      <c r="C913" s="269">
        <v>3620</v>
      </c>
      <c r="D913" s="172"/>
      <c r="F913" s="74"/>
      <c r="T913" s="311"/>
    </row>
    <row r="914" spans="1:6" ht="15.75">
      <c r="A914" s="10"/>
      <c r="B914" s="126" t="s">
        <v>147</v>
      </c>
      <c r="C914" s="269">
        <v>3630</v>
      </c>
      <c r="D914" s="172"/>
      <c r="F914" s="74"/>
    </row>
    <row r="915" spans="1:6" ht="15.75">
      <c r="A915" s="10"/>
      <c r="B915" s="126" t="s">
        <v>184</v>
      </c>
      <c r="C915" s="269">
        <v>3650</v>
      </c>
      <c r="D915" s="172"/>
      <c r="F915" s="74"/>
    </row>
    <row r="916" spans="1:13" ht="15.75">
      <c r="A916" s="10"/>
      <c r="B916" s="127" t="s">
        <v>267</v>
      </c>
      <c r="C916" s="23">
        <v>3660</v>
      </c>
      <c r="D916" s="173"/>
      <c r="E916" s="144"/>
      <c r="F916" s="49"/>
      <c r="G916" s="49"/>
      <c r="H916" s="49"/>
      <c r="I916" s="49"/>
      <c r="J916" s="49"/>
      <c r="K916" s="49"/>
      <c r="L916" s="49"/>
      <c r="M916" s="49"/>
    </row>
    <row r="917" spans="1:6" ht="15.75">
      <c r="A917" s="10"/>
      <c r="B917" s="126" t="s">
        <v>149</v>
      </c>
      <c r="C917" s="269">
        <v>3670</v>
      </c>
      <c r="D917" s="172"/>
      <c r="F917" s="74"/>
    </row>
    <row r="918" spans="1:6" ht="15.75">
      <c r="A918" s="10"/>
      <c r="B918" s="126" t="s">
        <v>150</v>
      </c>
      <c r="C918" s="269">
        <v>3690</v>
      </c>
      <c r="D918" s="270"/>
      <c r="F918" s="74"/>
    </row>
    <row r="919" spans="1:6" ht="16.5" thickBot="1">
      <c r="A919" s="10"/>
      <c r="B919" s="126" t="s">
        <v>190</v>
      </c>
      <c r="C919" s="269">
        <v>3600</v>
      </c>
      <c r="D919" s="163">
        <f>SUM(D912:D918)</f>
        <v>0</v>
      </c>
      <c r="F919" s="74"/>
    </row>
    <row r="920" spans="1:6" ht="16.5" thickBot="1">
      <c r="A920" s="10"/>
      <c r="B920" s="271" t="s">
        <v>17</v>
      </c>
      <c r="C920" s="86"/>
      <c r="D920" s="205">
        <f>D919</f>
        <v>0</v>
      </c>
      <c r="F920" s="74"/>
    </row>
    <row r="921" spans="1:6" ht="15.75">
      <c r="A921" s="10"/>
      <c r="B921" s="87"/>
      <c r="C921" s="88"/>
      <c r="D921" s="179"/>
      <c r="F921" s="74"/>
    </row>
    <row r="922" spans="1:6" ht="16.5" thickBot="1">
      <c r="A922" s="10"/>
      <c r="B922" s="1" t="str">
        <f>IF(H2="","Fund Balance",CONCATENATE("Fund Balance, ",LOOKUP(H2,T2:T10,U2:U10)))</f>
        <v>Fund Balance, July 1, 2022</v>
      </c>
      <c r="C922" s="84">
        <v>2800</v>
      </c>
      <c r="D922" s="264"/>
      <c r="F922" s="74"/>
    </row>
    <row r="923" spans="1:6" ht="15.75">
      <c r="A923" s="10"/>
      <c r="B923" s="272" t="s">
        <v>33</v>
      </c>
      <c r="C923" s="88"/>
      <c r="D923" s="178"/>
      <c r="F923" s="74"/>
    </row>
    <row r="924" spans="1:6" ht="16.5" thickBot="1">
      <c r="A924" s="10"/>
      <c r="B924" s="230" t="s">
        <v>191</v>
      </c>
      <c r="C924" s="84"/>
      <c r="D924" s="180">
        <f>SUM(D909+D920+D922)</f>
        <v>0</v>
      </c>
      <c r="F924" s="74"/>
    </row>
    <row r="925" spans="1:6" ht="16.5" thickTop="1">
      <c r="A925" s="10"/>
      <c r="B925" s="273"/>
      <c r="C925" s="197"/>
      <c r="D925" s="204"/>
      <c r="F925" s="74"/>
    </row>
    <row r="926" spans="1:6" ht="15.75">
      <c r="A926" s="10"/>
      <c r="B926" s="207" t="s">
        <v>30</v>
      </c>
      <c r="C926" s="197"/>
      <c r="D926" s="204"/>
      <c r="F926" s="74"/>
    </row>
    <row r="927" spans="1:6" ht="15.75">
      <c r="A927" s="10"/>
      <c r="B927" s="207"/>
      <c r="C927" s="197"/>
      <c r="D927" s="204"/>
      <c r="F927" s="74"/>
    </row>
    <row r="928" spans="1:6" ht="15.75">
      <c r="A928" s="10" t="s">
        <v>472</v>
      </c>
      <c r="B928" s="11" t="str">
        <f>$B$1</f>
        <v>DISTRICT SCHOOL BOARD OF OKEECHOBEE COUNTY</v>
      </c>
      <c r="C928" s="323"/>
      <c r="D928" s="204"/>
      <c r="F928" s="74"/>
    </row>
    <row r="929" spans="1:6" ht="15.75">
      <c r="A929" s="198"/>
      <c r="B929" s="12" t="s">
        <v>8</v>
      </c>
      <c r="C929" s="323"/>
      <c r="D929" s="204"/>
      <c r="F929" s="74"/>
    </row>
    <row r="930" spans="1:6" ht="15.75">
      <c r="A930" s="10"/>
      <c r="B930" s="12" t="str">
        <f>$B$26</f>
        <v>For Fiscal Year Ending June 30, 2023</v>
      </c>
      <c r="C930" s="8"/>
      <c r="D930" s="204"/>
      <c r="F930" s="74"/>
    </row>
    <row r="931" spans="1:11" ht="15.75">
      <c r="A931" s="10"/>
      <c r="B931" s="8"/>
      <c r="C931" s="8"/>
      <c r="D931" s="204"/>
      <c r="F931" s="74"/>
      <c r="K931" s="328"/>
    </row>
    <row r="932" spans="1:18" ht="15.75">
      <c r="A932" s="10"/>
      <c r="B932" s="120" t="s">
        <v>502</v>
      </c>
      <c r="C932" s="28"/>
      <c r="D932" s="206"/>
      <c r="E932" s="219"/>
      <c r="F932" s="153"/>
      <c r="G932" s="28"/>
      <c r="H932" s="28"/>
      <c r="I932" s="28"/>
      <c r="J932" s="28"/>
      <c r="K932" s="339" t="s">
        <v>473</v>
      </c>
      <c r="L932" s="8"/>
      <c r="M932" s="8"/>
      <c r="N932" s="8"/>
      <c r="O932" s="8"/>
      <c r="P932" s="8"/>
      <c r="Q932" s="8"/>
      <c r="R932" s="8"/>
    </row>
    <row r="933" spans="1:11" ht="15.75">
      <c r="A933" s="10"/>
      <c r="B933" s="89"/>
      <c r="C933" s="79" t="s">
        <v>9</v>
      </c>
      <c r="D933" s="55" t="s">
        <v>20</v>
      </c>
      <c r="E933" s="3" t="s">
        <v>21</v>
      </c>
      <c r="F933" s="3" t="s">
        <v>22</v>
      </c>
      <c r="G933" s="3" t="s">
        <v>23</v>
      </c>
      <c r="H933" s="3" t="s">
        <v>24</v>
      </c>
      <c r="I933" s="3" t="s">
        <v>430</v>
      </c>
      <c r="J933" s="3" t="s">
        <v>25</v>
      </c>
      <c r="K933" s="3" t="s">
        <v>286</v>
      </c>
    </row>
    <row r="934" spans="1:11" ht="15.75">
      <c r="A934" s="10"/>
      <c r="B934" s="230" t="s">
        <v>451</v>
      </c>
      <c r="C934" s="81" t="s">
        <v>10</v>
      </c>
      <c r="D934" s="2"/>
      <c r="E934" s="2">
        <v>100</v>
      </c>
      <c r="F934" s="2">
        <v>200</v>
      </c>
      <c r="G934" s="2">
        <v>300</v>
      </c>
      <c r="H934" s="2">
        <v>400</v>
      </c>
      <c r="I934" s="2">
        <v>500</v>
      </c>
      <c r="J934" s="2">
        <v>600</v>
      </c>
      <c r="K934" s="2">
        <v>700</v>
      </c>
    </row>
    <row r="935" spans="1:11" ht="15.75">
      <c r="A935" s="10"/>
      <c r="B935" s="82" t="s">
        <v>192</v>
      </c>
      <c r="C935" s="91">
        <v>5000</v>
      </c>
      <c r="D935" s="162">
        <f aca="true" t="shared" si="20" ref="D935:D954">SUM(E935:K935)</f>
        <v>0</v>
      </c>
      <c r="E935" s="256"/>
      <c r="F935" s="256"/>
      <c r="G935" s="256"/>
      <c r="H935" s="256"/>
      <c r="I935" s="256"/>
      <c r="J935" s="256"/>
      <c r="K935" s="256"/>
    </row>
    <row r="936" spans="1:11" ht="15.75">
      <c r="A936" s="10"/>
      <c r="B936" s="1" t="s">
        <v>418</v>
      </c>
      <c r="C936" s="91">
        <v>6100</v>
      </c>
      <c r="D936" s="162">
        <f t="shared" si="20"/>
        <v>0</v>
      </c>
      <c r="E936" s="256"/>
      <c r="F936" s="256"/>
      <c r="G936" s="256"/>
      <c r="H936" s="256"/>
      <c r="I936" s="256"/>
      <c r="J936" s="256"/>
      <c r="K936" s="256"/>
    </row>
    <row r="937" spans="1:11" ht="15.75">
      <c r="A937" s="10"/>
      <c r="B937" s="82" t="s">
        <v>193</v>
      </c>
      <c r="C937" s="91">
        <v>6200</v>
      </c>
      <c r="D937" s="162">
        <f t="shared" si="20"/>
        <v>0</v>
      </c>
      <c r="E937" s="256"/>
      <c r="F937" s="256"/>
      <c r="G937" s="256"/>
      <c r="H937" s="256"/>
      <c r="I937" s="256"/>
      <c r="J937" s="256"/>
      <c r="K937" s="256"/>
    </row>
    <row r="938" spans="1:11" ht="15.75">
      <c r="A938" s="10"/>
      <c r="B938" s="82" t="s">
        <v>194</v>
      </c>
      <c r="C938" s="91">
        <v>6300</v>
      </c>
      <c r="D938" s="162">
        <f t="shared" si="20"/>
        <v>0</v>
      </c>
      <c r="E938" s="256"/>
      <c r="F938" s="256"/>
      <c r="G938" s="256"/>
      <c r="H938" s="256"/>
      <c r="I938" s="256"/>
      <c r="J938" s="256"/>
      <c r="K938" s="256"/>
    </row>
    <row r="939" spans="1:11" ht="15.75">
      <c r="A939" s="10"/>
      <c r="B939" s="82" t="s">
        <v>155</v>
      </c>
      <c r="C939" s="91">
        <v>6400</v>
      </c>
      <c r="D939" s="162">
        <f t="shared" si="20"/>
        <v>0</v>
      </c>
      <c r="E939" s="256"/>
      <c r="F939" s="256"/>
      <c r="G939" s="256"/>
      <c r="H939" s="256"/>
      <c r="I939" s="256"/>
      <c r="J939" s="256"/>
      <c r="K939" s="256"/>
    </row>
    <row r="940" spans="1:11" ht="15.75">
      <c r="A940" s="10"/>
      <c r="B940" s="1" t="s">
        <v>421</v>
      </c>
      <c r="C940" s="2">
        <v>6500</v>
      </c>
      <c r="D940" s="162">
        <f t="shared" si="20"/>
        <v>0</v>
      </c>
      <c r="E940" s="256"/>
      <c r="F940" s="256"/>
      <c r="G940" s="256"/>
      <c r="H940" s="256"/>
      <c r="I940" s="256"/>
      <c r="J940" s="256"/>
      <c r="K940" s="256"/>
    </row>
    <row r="941" spans="1:11" ht="15.75">
      <c r="A941" s="10"/>
      <c r="B941" s="1" t="s">
        <v>261</v>
      </c>
      <c r="C941" s="2">
        <v>7100</v>
      </c>
      <c r="D941" s="162">
        <f t="shared" si="20"/>
        <v>0</v>
      </c>
      <c r="E941" s="256"/>
      <c r="F941" s="256"/>
      <c r="G941" s="256"/>
      <c r="H941" s="256"/>
      <c r="I941" s="256"/>
      <c r="J941" s="256"/>
      <c r="K941" s="256"/>
    </row>
    <row r="942" spans="1:11" ht="15.75">
      <c r="A942" s="10"/>
      <c r="B942" s="82" t="s">
        <v>195</v>
      </c>
      <c r="C942" s="91">
        <v>7200</v>
      </c>
      <c r="D942" s="162">
        <f t="shared" si="20"/>
        <v>0</v>
      </c>
      <c r="E942" s="256"/>
      <c r="F942" s="256"/>
      <c r="G942" s="256"/>
      <c r="H942" s="256"/>
      <c r="I942" s="256"/>
      <c r="J942" s="256"/>
      <c r="K942" s="256"/>
    </row>
    <row r="943" spans="1:11" ht="15.75">
      <c r="A943" s="10"/>
      <c r="B943" s="82" t="s">
        <v>157</v>
      </c>
      <c r="C943" s="91">
        <v>7300</v>
      </c>
      <c r="D943" s="162">
        <f t="shared" si="20"/>
        <v>0</v>
      </c>
      <c r="E943" s="256"/>
      <c r="F943" s="256"/>
      <c r="G943" s="256"/>
      <c r="H943" s="256"/>
      <c r="I943" s="256"/>
      <c r="J943" s="256"/>
      <c r="K943" s="256"/>
    </row>
    <row r="944" spans="1:11" ht="15.75">
      <c r="A944" s="10"/>
      <c r="B944" s="82" t="s">
        <v>158</v>
      </c>
      <c r="C944" s="91">
        <v>7400</v>
      </c>
      <c r="D944" s="162">
        <f t="shared" si="20"/>
        <v>0</v>
      </c>
      <c r="E944" s="256"/>
      <c r="F944" s="256"/>
      <c r="G944" s="256"/>
      <c r="H944" s="256"/>
      <c r="I944" s="256"/>
      <c r="J944" s="256"/>
      <c r="K944" s="256"/>
    </row>
    <row r="945" spans="1:11" ht="15.75">
      <c r="A945" s="10"/>
      <c r="B945" s="82" t="s">
        <v>159</v>
      </c>
      <c r="C945" s="91">
        <v>7500</v>
      </c>
      <c r="D945" s="162">
        <f t="shared" si="20"/>
        <v>0</v>
      </c>
      <c r="E945" s="256"/>
      <c r="F945" s="256"/>
      <c r="G945" s="256"/>
      <c r="H945" s="256"/>
      <c r="I945" s="256"/>
      <c r="J945" s="256"/>
      <c r="K945" s="256"/>
    </row>
    <row r="946" spans="1:23" s="8" customFormat="1" ht="15.75">
      <c r="A946" s="10"/>
      <c r="B946" s="82" t="s">
        <v>189</v>
      </c>
      <c r="C946" s="91">
        <v>7600</v>
      </c>
      <c r="D946" s="162">
        <f t="shared" si="20"/>
        <v>0</v>
      </c>
      <c r="E946" s="256"/>
      <c r="F946" s="256"/>
      <c r="G946" s="256"/>
      <c r="H946" s="256"/>
      <c r="I946" s="256"/>
      <c r="J946" s="256"/>
      <c r="K946" s="256"/>
      <c r="L946" s="9"/>
      <c r="M946" s="9"/>
      <c r="N946" s="9"/>
      <c r="O946" s="9"/>
      <c r="P946" s="9"/>
      <c r="Q946" s="9"/>
      <c r="R946" s="9"/>
      <c r="S946" s="308"/>
      <c r="T946" s="309"/>
      <c r="U946" s="308"/>
      <c r="V946" s="308"/>
      <c r="W946" s="308"/>
    </row>
    <row r="947" spans="1:11" ht="15.75">
      <c r="A947" s="10"/>
      <c r="B947" s="82" t="s">
        <v>196</v>
      </c>
      <c r="C947" s="91">
        <v>7700</v>
      </c>
      <c r="D947" s="162">
        <f t="shared" si="20"/>
        <v>0</v>
      </c>
      <c r="E947" s="256"/>
      <c r="F947" s="256"/>
      <c r="G947" s="256"/>
      <c r="H947" s="256"/>
      <c r="I947" s="256"/>
      <c r="J947" s="256"/>
      <c r="K947" s="256"/>
    </row>
    <row r="948" spans="1:11" ht="15.75">
      <c r="A948" s="10"/>
      <c r="B948" s="1" t="s">
        <v>274</v>
      </c>
      <c r="C948" s="91">
        <v>7800</v>
      </c>
      <c r="D948" s="162">
        <f t="shared" si="20"/>
        <v>0</v>
      </c>
      <c r="E948" s="256"/>
      <c r="F948" s="256"/>
      <c r="G948" s="256"/>
      <c r="H948" s="256"/>
      <c r="I948" s="256"/>
      <c r="J948" s="256"/>
      <c r="K948" s="256"/>
    </row>
    <row r="949" spans="1:11" ht="15.75">
      <c r="A949" s="10"/>
      <c r="B949" s="82" t="s">
        <v>197</v>
      </c>
      <c r="C949" s="91">
        <v>7900</v>
      </c>
      <c r="D949" s="162">
        <f t="shared" si="20"/>
        <v>0</v>
      </c>
      <c r="E949" s="256"/>
      <c r="F949" s="256"/>
      <c r="G949" s="256"/>
      <c r="H949" s="256"/>
      <c r="I949" s="256"/>
      <c r="J949" s="256"/>
      <c r="K949" s="256"/>
    </row>
    <row r="950" spans="1:11" ht="15.75">
      <c r="A950" s="10"/>
      <c r="B950" s="82" t="s">
        <v>198</v>
      </c>
      <c r="C950" s="91">
        <v>8100</v>
      </c>
      <c r="D950" s="162">
        <f t="shared" si="20"/>
        <v>0</v>
      </c>
      <c r="E950" s="256"/>
      <c r="F950" s="256"/>
      <c r="G950" s="256"/>
      <c r="H950" s="256"/>
      <c r="I950" s="256"/>
      <c r="J950" s="256"/>
      <c r="K950" s="256"/>
    </row>
    <row r="951" spans="1:11" ht="15.75">
      <c r="A951" s="10"/>
      <c r="B951" s="1" t="s">
        <v>163</v>
      </c>
      <c r="C951" s="91">
        <v>8200</v>
      </c>
      <c r="D951" s="162">
        <f t="shared" si="20"/>
        <v>0</v>
      </c>
      <c r="E951" s="256"/>
      <c r="F951" s="256"/>
      <c r="G951" s="256"/>
      <c r="H951" s="256"/>
      <c r="I951" s="256"/>
      <c r="J951" s="256"/>
      <c r="K951" s="256"/>
    </row>
    <row r="952" spans="1:11" ht="15.75">
      <c r="A952" s="10"/>
      <c r="B952" s="82" t="s">
        <v>199</v>
      </c>
      <c r="C952" s="91">
        <v>9100</v>
      </c>
      <c r="D952" s="162">
        <f t="shared" si="20"/>
        <v>0</v>
      </c>
      <c r="E952" s="256"/>
      <c r="F952" s="256"/>
      <c r="G952" s="256"/>
      <c r="H952" s="256"/>
      <c r="I952" s="256"/>
      <c r="J952" s="256"/>
      <c r="K952" s="256"/>
    </row>
    <row r="953" spans="1:11" ht="16.5" thickBot="1">
      <c r="A953" s="10"/>
      <c r="B953" s="82" t="s">
        <v>200</v>
      </c>
      <c r="C953" s="91">
        <v>9300</v>
      </c>
      <c r="D953" s="162">
        <f t="shared" si="20"/>
        <v>0</v>
      </c>
      <c r="E953" s="300"/>
      <c r="F953" s="300"/>
      <c r="G953" s="300"/>
      <c r="H953" s="300"/>
      <c r="I953" s="300"/>
      <c r="J953" s="257"/>
      <c r="K953" s="300"/>
    </row>
    <row r="954" spans="1:11" ht="16.5" thickBot="1">
      <c r="A954" s="10"/>
      <c r="B954" s="230" t="s">
        <v>201</v>
      </c>
      <c r="C954" s="84"/>
      <c r="D954" s="162">
        <f t="shared" si="20"/>
        <v>0</v>
      </c>
      <c r="E954" s="205">
        <f>SUM(E935:E953)</f>
        <v>0</v>
      </c>
      <c r="F954" s="205">
        <f aca="true" t="shared" si="21" ref="F954:K954">SUM(F935:F953)</f>
        <v>0</v>
      </c>
      <c r="G954" s="205">
        <f t="shared" si="21"/>
        <v>0</v>
      </c>
      <c r="H954" s="205">
        <f t="shared" si="21"/>
        <v>0</v>
      </c>
      <c r="I954" s="205">
        <f t="shared" si="21"/>
        <v>0</v>
      </c>
      <c r="J954" s="205">
        <f t="shared" si="21"/>
        <v>0</v>
      </c>
      <c r="K954" s="205">
        <f t="shared" si="21"/>
        <v>0</v>
      </c>
    </row>
    <row r="955" spans="1:18" ht="15.75">
      <c r="A955" s="10"/>
      <c r="B955" s="268" t="s">
        <v>27</v>
      </c>
      <c r="C955" s="197"/>
      <c r="D955" s="221"/>
      <c r="E955" s="220"/>
      <c r="F955" s="46"/>
      <c r="G955" s="46"/>
      <c r="H955" s="46"/>
      <c r="I955" s="46"/>
      <c r="J955" s="46"/>
      <c r="K955" s="46"/>
      <c r="L955" s="8"/>
      <c r="M955" s="8"/>
      <c r="N955" s="8"/>
      <c r="O955" s="8"/>
      <c r="P955" s="8"/>
      <c r="Q955" s="8"/>
      <c r="R955" s="8"/>
    </row>
    <row r="956" spans="1:18" ht="15.75">
      <c r="A956" s="10"/>
      <c r="B956" s="133" t="s">
        <v>28</v>
      </c>
      <c r="C956" s="196"/>
      <c r="D956" s="302"/>
      <c r="E956" s="303"/>
      <c r="F956" s="303"/>
      <c r="G956" s="303"/>
      <c r="H956" s="303"/>
      <c r="I956" s="303"/>
      <c r="J956" s="303"/>
      <c r="K956" s="304"/>
      <c r="L956" s="8"/>
      <c r="M956" s="8"/>
      <c r="N956" s="8"/>
      <c r="O956" s="8"/>
      <c r="P956" s="8"/>
      <c r="Q956" s="8"/>
      <c r="R956" s="8"/>
    </row>
    <row r="957" spans="1:18" ht="15.75">
      <c r="A957" s="10"/>
      <c r="B957" s="126" t="s">
        <v>183</v>
      </c>
      <c r="C957" s="274">
        <v>910</v>
      </c>
      <c r="D957" s="252"/>
      <c r="E957" s="304"/>
      <c r="F957" s="304"/>
      <c r="G957" s="304"/>
      <c r="H957" s="304"/>
      <c r="I957" s="303"/>
      <c r="J957" s="304"/>
      <c r="K957" s="304"/>
      <c r="L957" s="8"/>
      <c r="M957" s="8"/>
      <c r="N957" s="8"/>
      <c r="O957" s="8"/>
      <c r="P957" s="8"/>
      <c r="Q957" s="8"/>
      <c r="R957" s="8"/>
    </row>
    <row r="958" spans="1:18" ht="15.75">
      <c r="A958" s="10"/>
      <c r="B958" s="126" t="s">
        <v>165</v>
      </c>
      <c r="C958" s="274">
        <v>920</v>
      </c>
      <c r="D958" s="252"/>
      <c r="E958" s="304"/>
      <c r="F958" s="304"/>
      <c r="G958" s="304"/>
      <c r="H958" s="304"/>
      <c r="I958" s="303"/>
      <c r="J958" s="304"/>
      <c r="K958" s="304"/>
      <c r="L958" s="8"/>
      <c r="M958" s="8"/>
      <c r="N958" s="8"/>
      <c r="O958" s="8"/>
      <c r="P958" s="8"/>
      <c r="Q958" s="8"/>
      <c r="R958" s="8"/>
    </row>
    <row r="959" spans="1:18" ht="15.75">
      <c r="A959" s="10"/>
      <c r="B959" s="126" t="s">
        <v>166</v>
      </c>
      <c r="C959" s="269">
        <v>930</v>
      </c>
      <c r="D959" s="172"/>
      <c r="E959" s="304"/>
      <c r="F959" s="304"/>
      <c r="G959" s="304"/>
      <c r="H959" s="304"/>
      <c r="I959" s="304"/>
      <c r="J959" s="304"/>
      <c r="K959" s="305"/>
      <c r="L959" s="8"/>
      <c r="M959" s="8"/>
      <c r="N959" s="8"/>
      <c r="O959" s="8"/>
      <c r="P959" s="8"/>
      <c r="Q959" s="8"/>
      <c r="R959" s="8"/>
    </row>
    <row r="960" spans="1:18" ht="15.75">
      <c r="A960" s="10"/>
      <c r="B960" s="126" t="s">
        <v>188</v>
      </c>
      <c r="C960" s="269">
        <v>950</v>
      </c>
      <c r="D960" s="172"/>
      <c r="E960" s="304"/>
      <c r="F960" s="304"/>
      <c r="G960" s="304"/>
      <c r="H960" s="304"/>
      <c r="I960" s="304"/>
      <c r="J960" s="304"/>
      <c r="K960" s="305"/>
      <c r="L960" s="8"/>
      <c r="M960" s="8"/>
      <c r="N960" s="8"/>
      <c r="O960" s="8"/>
      <c r="P960" s="8"/>
      <c r="Q960" s="8"/>
      <c r="R960" s="8"/>
    </row>
    <row r="961" spans="1:5" ht="15.75">
      <c r="A961" s="10"/>
      <c r="B961" s="125" t="s">
        <v>263</v>
      </c>
      <c r="C961" s="32">
        <v>960</v>
      </c>
      <c r="D961" s="173"/>
      <c r="E961" s="142"/>
    </row>
    <row r="962" spans="1:6" ht="15.75">
      <c r="A962" s="10"/>
      <c r="B962" s="126" t="s">
        <v>168</v>
      </c>
      <c r="C962" s="269">
        <v>970</v>
      </c>
      <c r="D962" s="173"/>
      <c r="F962" s="74"/>
    </row>
    <row r="963" spans="1:6" ht="15.75">
      <c r="A963" s="10"/>
      <c r="B963" s="126" t="s">
        <v>169</v>
      </c>
      <c r="C963" s="269">
        <v>990</v>
      </c>
      <c r="D963" s="173"/>
      <c r="F963" s="74"/>
    </row>
    <row r="964" spans="1:6" ht="16.5" thickBot="1">
      <c r="A964" s="10"/>
      <c r="B964" s="126" t="s">
        <v>170</v>
      </c>
      <c r="C964" s="269">
        <v>9700</v>
      </c>
      <c r="D964" s="163">
        <f>SUM(D957:D963)</f>
        <v>0</v>
      </c>
      <c r="F964" s="74"/>
    </row>
    <row r="965" spans="1:6" ht="16.5" thickBot="1">
      <c r="A965" s="10"/>
      <c r="B965" s="230" t="s">
        <v>59</v>
      </c>
      <c r="C965" s="84"/>
      <c r="D965" s="190">
        <f>D964</f>
        <v>0</v>
      </c>
      <c r="F965" s="74"/>
    </row>
    <row r="966" spans="1:6" ht="15.75">
      <c r="A966" s="10"/>
      <c r="B966" s="258"/>
      <c r="C966" s="146"/>
      <c r="D966" s="164"/>
      <c r="F966" s="74"/>
    </row>
    <row r="967" spans="1:6" ht="15.75">
      <c r="A967" s="10"/>
      <c r="B967" s="27" t="str">
        <f>IF(H$2="","Nonspendable Fund Balance",CONCATENATE("Nonspendable Fund Balance, ",LOOKUP(H$2,T$2:T$10,V$2:V$10)))</f>
        <v>Nonspendable Fund Balance, June 30, 2023</v>
      </c>
      <c r="C967" s="34">
        <v>2710</v>
      </c>
      <c r="D967" s="252"/>
      <c r="E967" s="142"/>
      <c r="F967" s="74"/>
    </row>
    <row r="968" spans="1:23" s="8" customFormat="1" ht="15.75">
      <c r="A968" s="10"/>
      <c r="B968" s="1" t="str">
        <f>IF(H$2="","Restricted Fund Balance",CONCATENATE("Restricted Fund Balance, ",LOOKUP(H$2,T$2:T$10,V$2:V$10)))</f>
        <v>Restricted Fund Balance, June 30, 2023</v>
      </c>
      <c r="C968" s="2">
        <v>2720</v>
      </c>
      <c r="D968" s="252"/>
      <c r="E968" s="142"/>
      <c r="F968" s="74"/>
      <c r="G968" s="9"/>
      <c r="H968" s="9"/>
      <c r="I968" s="9"/>
      <c r="J968" s="9"/>
      <c r="K968" s="9"/>
      <c r="L968" s="9"/>
      <c r="M968" s="9"/>
      <c r="N968" s="9"/>
      <c r="O968" s="9"/>
      <c r="P968" s="9"/>
      <c r="Q968" s="9"/>
      <c r="R968" s="9"/>
      <c r="S968" s="308"/>
      <c r="T968" s="309"/>
      <c r="U968" s="308"/>
      <c r="V968" s="308"/>
      <c r="W968" s="308"/>
    </row>
    <row r="969" spans="1:23" s="8" customFormat="1" ht="15.75">
      <c r="A969" s="10"/>
      <c r="B969" s="1" t="str">
        <f>IF(H$2="","Committed Fund Balance",CONCATENATE("Committed Fund Balance, ",LOOKUP(H$2,T$2:T$10,V$2:V$10)))</f>
        <v>Committed Fund Balance, June 30, 2023</v>
      </c>
      <c r="C969" s="2">
        <v>2730</v>
      </c>
      <c r="D969" s="173"/>
      <c r="E969" s="142"/>
      <c r="F969" s="74"/>
      <c r="G969" s="9"/>
      <c r="H969" s="9"/>
      <c r="I969" s="9"/>
      <c r="J969" s="9"/>
      <c r="K969" s="9"/>
      <c r="L969" s="9"/>
      <c r="M969" s="9"/>
      <c r="N969" s="9"/>
      <c r="O969" s="9"/>
      <c r="P969" s="9"/>
      <c r="Q969" s="9"/>
      <c r="R969" s="9"/>
      <c r="S969" s="308"/>
      <c r="T969" s="309"/>
      <c r="U969" s="308"/>
      <c r="V969" s="308"/>
      <c r="W969" s="308"/>
    </row>
    <row r="970" spans="1:23" s="8" customFormat="1" ht="15.75">
      <c r="A970" s="10"/>
      <c r="B970" s="1" t="str">
        <f>IF(H$2="","Assigned Fund Balance",CONCATENATE("Assigned Fund Balance, ",LOOKUP(H$2,T$2:T$10,V$2:V$10)))</f>
        <v>Assigned Fund Balance, June 30, 2023</v>
      </c>
      <c r="C970" s="2">
        <v>2740</v>
      </c>
      <c r="D970" s="173"/>
      <c r="E970" s="142"/>
      <c r="F970" s="74"/>
      <c r="G970" s="9"/>
      <c r="H970" s="9"/>
      <c r="I970" s="9"/>
      <c r="J970" s="9"/>
      <c r="K970" s="9"/>
      <c r="L970" s="9"/>
      <c r="M970" s="9"/>
      <c r="N970" s="9"/>
      <c r="O970" s="9"/>
      <c r="P970" s="9"/>
      <c r="Q970" s="9"/>
      <c r="R970" s="9"/>
      <c r="S970" s="308"/>
      <c r="T970" s="309"/>
      <c r="U970" s="308"/>
      <c r="V970" s="308"/>
      <c r="W970" s="308"/>
    </row>
    <row r="971" spans="1:23" s="8" customFormat="1" ht="16.5" thickBot="1">
      <c r="A971" s="10"/>
      <c r="B971" s="1" t="str">
        <f>IF(H$2="","Unassigned Fund Balance",CONCATENATE("Unassigned Fund Balance, ",LOOKUP(H$2,T$2:T$10,V$2:V$10)))</f>
        <v>Unassigned Fund Balance, June 30, 2023</v>
      </c>
      <c r="C971" s="2">
        <v>2750</v>
      </c>
      <c r="D971" s="259"/>
      <c r="E971" s="142"/>
      <c r="F971" s="74"/>
      <c r="G971" s="9"/>
      <c r="H971" s="9"/>
      <c r="I971" s="9"/>
      <c r="J971" s="9"/>
      <c r="K971" s="9"/>
      <c r="L971" s="9"/>
      <c r="M971" s="9"/>
      <c r="N971" s="9"/>
      <c r="O971" s="9"/>
      <c r="P971" s="9"/>
      <c r="Q971" s="9"/>
      <c r="R971" s="9"/>
      <c r="S971" s="308"/>
      <c r="T971" s="309"/>
      <c r="U971" s="308"/>
      <c r="V971" s="308"/>
      <c r="W971" s="308"/>
    </row>
    <row r="972" spans="1:23" s="8" customFormat="1" ht="16.5" thickBot="1">
      <c r="A972" s="10"/>
      <c r="B972" s="260" t="s">
        <v>245</v>
      </c>
      <c r="C972" s="23">
        <v>2700</v>
      </c>
      <c r="D972" s="187">
        <f>SUM(D967:D971)</f>
        <v>0</v>
      </c>
      <c r="E972" s="9"/>
      <c r="F972" s="74"/>
      <c r="G972" s="9"/>
      <c r="H972" s="9"/>
      <c r="I972" s="9"/>
      <c r="J972" s="9"/>
      <c r="K972" s="9"/>
      <c r="L972" s="9"/>
      <c r="M972" s="9"/>
      <c r="N972" s="9"/>
      <c r="O972" s="9"/>
      <c r="P972" s="9"/>
      <c r="Q972" s="9"/>
      <c r="R972" s="9"/>
      <c r="S972" s="308"/>
      <c r="T972" s="309"/>
      <c r="U972" s="308"/>
      <c r="V972" s="308"/>
      <c r="W972" s="308"/>
    </row>
    <row r="973" spans="1:23" s="8" customFormat="1" ht="15.75">
      <c r="A973" s="10"/>
      <c r="B973" s="228" t="s">
        <v>315</v>
      </c>
      <c r="C973" s="63"/>
      <c r="D973" s="44"/>
      <c r="E973" s="9"/>
      <c r="F973" s="74"/>
      <c r="G973" s="9"/>
      <c r="H973" s="9"/>
      <c r="I973" s="9"/>
      <c r="J973" s="9"/>
      <c r="K973" s="9"/>
      <c r="L973" s="9"/>
      <c r="M973" s="9"/>
      <c r="N973" s="9"/>
      <c r="O973" s="9"/>
      <c r="P973" s="9"/>
      <c r="Q973" s="9"/>
      <c r="R973" s="9"/>
      <c r="S973" s="308"/>
      <c r="T973" s="309"/>
      <c r="U973" s="308"/>
      <c r="V973" s="308"/>
      <c r="W973" s="308"/>
    </row>
    <row r="974" spans="1:6" ht="16.5" thickBot="1">
      <c r="A974" s="10"/>
      <c r="B974" s="232" t="s">
        <v>185</v>
      </c>
      <c r="C974" s="68"/>
      <c r="D974" s="168">
        <f>D954+D965+D972</f>
        <v>0</v>
      </c>
      <c r="F974" s="74"/>
    </row>
    <row r="975" spans="1:6" ht="16.5" thickTop="1">
      <c r="A975" s="10"/>
      <c r="B975" s="49"/>
      <c r="C975" s="49"/>
      <c r="D975" s="92"/>
      <c r="F975" s="74"/>
    </row>
    <row r="976" spans="1:6" ht="15.75">
      <c r="A976" s="10"/>
      <c r="B976" s="9" t="s">
        <v>87</v>
      </c>
      <c r="F976" s="74"/>
    </row>
    <row r="977" spans="1:2" ht="15.75">
      <c r="A977" s="198"/>
      <c r="B977" s="140"/>
    </row>
    <row r="978" spans="1:8" ht="15.75">
      <c r="A978" s="10" t="s">
        <v>475</v>
      </c>
      <c r="B978" s="11" t="str">
        <f>$B$1</f>
        <v>DISTRICT SCHOOL BOARD OF OKEECHOBEE COUNTY</v>
      </c>
      <c r="F978" s="92"/>
      <c r="H978" s="73"/>
    </row>
    <row r="979" spans="1:3" ht="15.75">
      <c r="A979" s="198"/>
      <c r="B979" s="12" t="s">
        <v>8</v>
      </c>
      <c r="C979" s="140"/>
    </row>
    <row r="980" spans="1:2" ht="15.75">
      <c r="A980" s="10"/>
      <c r="B980" s="12" t="str">
        <f>$B$26</f>
        <v>For Fiscal Year Ending June 30, 2023</v>
      </c>
    </row>
    <row r="981" spans="1:11" ht="15.75">
      <c r="A981" s="10"/>
      <c r="K981" s="328"/>
    </row>
    <row r="982" spans="1:11" ht="15.75">
      <c r="A982" s="10"/>
      <c r="B982" s="58" t="s">
        <v>503</v>
      </c>
      <c r="K982" s="100" t="s">
        <v>476</v>
      </c>
    </row>
    <row r="983" spans="1:18" ht="15.75">
      <c r="A983" s="10"/>
      <c r="B983" s="110"/>
      <c r="C983" s="93"/>
      <c r="D983" s="98"/>
      <c r="E983" s="93">
        <v>210</v>
      </c>
      <c r="F983" s="93">
        <v>220</v>
      </c>
      <c r="G983" s="93">
        <v>230</v>
      </c>
      <c r="H983" s="93">
        <v>240</v>
      </c>
      <c r="I983" s="93">
        <v>250</v>
      </c>
      <c r="J983" s="93">
        <v>290</v>
      </c>
      <c r="K983" s="93">
        <v>299</v>
      </c>
      <c r="L983" s="49"/>
      <c r="M983" s="49"/>
      <c r="N983" s="49"/>
      <c r="O983" s="49"/>
      <c r="P983" s="49"/>
      <c r="Q983" s="49"/>
      <c r="R983" s="49"/>
    </row>
    <row r="984" spans="1:18" ht="15.75">
      <c r="A984" s="10"/>
      <c r="B984" s="331" t="s">
        <v>448</v>
      </c>
      <c r="C984" s="99" t="s">
        <v>9</v>
      </c>
      <c r="D984" s="99" t="s">
        <v>20</v>
      </c>
      <c r="E984" s="99" t="s">
        <v>433</v>
      </c>
      <c r="F984" s="99" t="s">
        <v>309</v>
      </c>
      <c r="G984" s="94" t="s">
        <v>424</v>
      </c>
      <c r="H984" s="99" t="s">
        <v>37</v>
      </c>
      <c r="I984" s="99" t="s">
        <v>255</v>
      </c>
      <c r="J984" s="99" t="s">
        <v>38</v>
      </c>
      <c r="K984" s="99" t="s">
        <v>235</v>
      </c>
      <c r="L984" s="109"/>
      <c r="M984" s="49"/>
      <c r="N984" s="49"/>
      <c r="O984" s="49"/>
      <c r="P984" s="49"/>
      <c r="Q984" s="49"/>
      <c r="R984" s="49"/>
    </row>
    <row r="985" spans="1:18" ht="15.75">
      <c r="A985" s="10"/>
      <c r="B985" s="1"/>
      <c r="C985" s="2" t="s">
        <v>10</v>
      </c>
      <c r="D985" s="154"/>
      <c r="E985" s="2" t="s">
        <v>254</v>
      </c>
      <c r="F985" s="2" t="s">
        <v>254</v>
      </c>
      <c r="G985" s="2" t="s">
        <v>425</v>
      </c>
      <c r="H985" s="2" t="s">
        <v>39</v>
      </c>
      <c r="I985" s="2" t="s">
        <v>254</v>
      </c>
      <c r="J985" s="2" t="s">
        <v>40</v>
      </c>
      <c r="K985" s="2" t="s">
        <v>268</v>
      </c>
      <c r="L985" s="49"/>
      <c r="M985" s="49"/>
      <c r="N985" s="49"/>
      <c r="O985" s="49"/>
      <c r="P985" s="49"/>
      <c r="Q985" s="49"/>
      <c r="R985" s="49"/>
    </row>
    <row r="986" spans="1:18" ht="15.75">
      <c r="A986" s="10"/>
      <c r="B986" s="134" t="s">
        <v>252</v>
      </c>
      <c r="C986" s="65"/>
      <c r="D986" s="165"/>
      <c r="E986" s="65"/>
      <c r="F986" s="65"/>
      <c r="G986" s="65"/>
      <c r="H986" s="65"/>
      <c r="I986" s="65"/>
      <c r="J986" s="65"/>
      <c r="K986" s="65"/>
      <c r="L986" s="22"/>
      <c r="M986" s="22"/>
      <c r="N986" s="139"/>
      <c r="O986" s="49"/>
      <c r="P986" s="49"/>
      <c r="Q986" s="49"/>
      <c r="R986" s="49"/>
    </row>
    <row r="987" spans="1:14" ht="15.75">
      <c r="A987" s="10"/>
      <c r="B987" s="126" t="s">
        <v>117</v>
      </c>
      <c r="C987" s="34">
        <v>3199</v>
      </c>
      <c r="D987" s="181">
        <f>SUM(E987:K987)</f>
        <v>0</v>
      </c>
      <c r="E987" s="275"/>
      <c r="F987" s="275"/>
      <c r="G987" s="275"/>
      <c r="H987" s="275"/>
      <c r="I987" s="275"/>
      <c r="J987" s="275"/>
      <c r="K987" s="275"/>
      <c r="L987" s="108"/>
      <c r="M987" s="108"/>
      <c r="N987" s="108"/>
    </row>
    <row r="988" spans="1:18" ht="16.5" thickBot="1">
      <c r="A988" s="10"/>
      <c r="B988" s="128" t="s">
        <v>253</v>
      </c>
      <c r="C988" s="3">
        <v>3100</v>
      </c>
      <c r="D988" s="163">
        <f>SUM(E988:K988)</f>
        <v>0</v>
      </c>
      <c r="E988" s="276">
        <f aca="true" t="shared" si="22" ref="E988:K988">E987</f>
        <v>0</v>
      </c>
      <c r="F988" s="276">
        <f t="shared" si="22"/>
        <v>0</v>
      </c>
      <c r="G988" s="276">
        <f t="shared" si="22"/>
        <v>0</v>
      </c>
      <c r="H988" s="276">
        <f t="shared" si="22"/>
        <v>0</v>
      </c>
      <c r="I988" s="276">
        <f t="shared" si="22"/>
        <v>0</v>
      </c>
      <c r="J988" s="276">
        <f t="shared" si="22"/>
        <v>0</v>
      </c>
      <c r="K988" s="54">
        <f t="shared" si="22"/>
        <v>0</v>
      </c>
      <c r="L988" s="46"/>
      <c r="M988" s="46"/>
      <c r="N988" s="46"/>
      <c r="O988" s="49"/>
      <c r="P988" s="49"/>
      <c r="Q988" s="49"/>
      <c r="R988" s="49"/>
    </row>
    <row r="989" spans="1:18" ht="15.75">
      <c r="A989" s="10"/>
      <c r="B989" s="134" t="s">
        <v>111</v>
      </c>
      <c r="C989" s="65"/>
      <c r="D989" s="182"/>
      <c r="E989" s="39"/>
      <c r="F989" s="39"/>
      <c r="G989" s="39"/>
      <c r="H989" s="39"/>
      <c r="I989" s="39"/>
      <c r="J989" s="39"/>
      <c r="K989" s="39"/>
      <c r="L989" s="22"/>
      <c r="M989" s="22"/>
      <c r="N989" s="139"/>
      <c r="O989" s="49"/>
      <c r="P989" s="49"/>
      <c r="Q989" s="49"/>
      <c r="R989" s="49"/>
    </row>
    <row r="990" spans="1:14" ht="15.75">
      <c r="A990" s="10"/>
      <c r="B990" s="126" t="s">
        <v>173</v>
      </c>
      <c r="C990" s="34">
        <v>3299</v>
      </c>
      <c r="D990" s="181">
        <f>SUM(E990:K990)</f>
        <v>0</v>
      </c>
      <c r="E990" s="275"/>
      <c r="F990" s="275"/>
      <c r="G990" s="275"/>
      <c r="H990" s="275"/>
      <c r="I990" s="275"/>
      <c r="J990" s="275"/>
      <c r="K990" s="275"/>
      <c r="L990" s="108"/>
      <c r="M990" s="108"/>
      <c r="N990" s="108"/>
    </row>
    <row r="991" spans="1:18" ht="16.5" thickBot="1">
      <c r="A991" s="10"/>
      <c r="B991" s="128" t="s">
        <v>275</v>
      </c>
      <c r="C991" s="3">
        <v>3200</v>
      </c>
      <c r="D991" s="163">
        <f>SUM(E991:K991)</f>
        <v>0</v>
      </c>
      <c r="E991" s="276">
        <f aca="true" t="shared" si="23" ref="E991:K991">E990</f>
        <v>0</v>
      </c>
      <c r="F991" s="276">
        <f t="shared" si="23"/>
        <v>0</v>
      </c>
      <c r="G991" s="276">
        <f t="shared" si="23"/>
        <v>0</v>
      </c>
      <c r="H991" s="276">
        <f t="shared" si="23"/>
        <v>0</v>
      </c>
      <c r="I991" s="276">
        <f t="shared" si="23"/>
        <v>0</v>
      </c>
      <c r="J991" s="276">
        <f t="shared" si="23"/>
        <v>0</v>
      </c>
      <c r="K991" s="54">
        <f t="shared" si="23"/>
        <v>0</v>
      </c>
      <c r="L991" s="46"/>
      <c r="M991" s="46"/>
      <c r="N991" s="46"/>
      <c r="O991" s="49"/>
      <c r="P991" s="49"/>
      <c r="Q991" s="49"/>
      <c r="R991" s="49"/>
    </row>
    <row r="992" spans="1:18" ht="15.75">
      <c r="A992" s="114"/>
      <c r="B992" s="131" t="s">
        <v>41</v>
      </c>
      <c r="C992" s="93"/>
      <c r="D992" s="183"/>
      <c r="E992" s="17"/>
      <c r="F992" s="17"/>
      <c r="G992" s="17"/>
      <c r="H992" s="17"/>
      <c r="I992" s="17"/>
      <c r="J992" s="17"/>
      <c r="K992" s="24"/>
      <c r="L992" s="49"/>
      <c r="M992" s="109"/>
      <c r="N992" s="109"/>
      <c r="O992" s="109"/>
      <c r="P992" s="109"/>
      <c r="Q992" s="109"/>
      <c r="R992" s="109"/>
    </row>
    <row r="993" spans="1:14" ht="15.75">
      <c r="A993" s="10"/>
      <c r="B993" s="126" t="s">
        <v>432</v>
      </c>
      <c r="C993" s="2">
        <v>3322</v>
      </c>
      <c r="D993" s="162">
        <f>SUM(E993:K993)</f>
        <v>0</v>
      </c>
      <c r="E993" s="256"/>
      <c r="F993" s="256"/>
      <c r="G993" s="256"/>
      <c r="H993" s="256"/>
      <c r="I993" s="256"/>
      <c r="J993" s="256"/>
      <c r="K993" s="256"/>
      <c r="L993" s="50"/>
      <c r="M993" s="49"/>
      <c r="N993" s="49"/>
    </row>
    <row r="994" spans="1:14" ht="15.75">
      <c r="A994" s="10"/>
      <c r="B994" s="126" t="s">
        <v>202</v>
      </c>
      <c r="C994" s="2">
        <v>3326</v>
      </c>
      <c r="D994" s="162">
        <f>SUM(E994:K994)</f>
        <v>0</v>
      </c>
      <c r="E994" s="256"/>
      <c r="F994" s="256"/>
      <c r="G994" s="256"/>
      <c r="H994" s="256"/>
      <c r="I994" s="256"/>
      <c r="J994" s="256"/>
      <c r="K994" s="256"/>
      <c r="L994" s="50"/>
      <c r="M994" s="50"/>
      <c r="N994" s="49"/>
    </row>
    <row r="995" spans="1:14" ht="15.75">
      <c r="A995" s="10"/>
      <c r="B995" s="125" t="s">
        <v>442</v>
      </c>
      <c r="C995" s="23">
        <v>3341</v>
      </c>
      <c r="D995" s="162">
        <f>SUM(E995:K995)</f>
        <v>0</v>
      </c>
      <c r="E995" s="256"/>
      <c r="F995" s="256"/>
      <c r="G995" s="256"/>
      <c r="H995" s="256"/>
      <c r="I995" s="256"/>
      <c r="J995" s="256"/>
      <c r="K995" s="256"/>
      <c r="L995" s="50"/>
      <c r="M995" s="50"/>
      <c r="N995" s="49"/>
    </row>
    <row r="996" spans="1:23" s="49" customFormat="1" ht="16.5" thickBot="1">
      <c r="A996" s="10"/>
      <c r="B996" s="126" t="s">
        <v>203</v>
      </c>
      <c r="C996" s="95">
        <v>3300</v>
      </c>
      <c r="D996" s="156">
        <f>SUM(E996:K996)</f>
        <v>0</v>
      </c>
      <c r="E996" s="36">
        <f aca="true" t="shared" si="24" ref="E996:K996">SUM(E993:E995)</f>
        <v>0</v>
      </c>
      <c r="F996" s="36">
        <f t="shared" si="24"/>
        <v>0</v>
      </c>
      <c r="G996" s="36">
        <f t="shared" si="24"/>
        <v>0</v>
      </c>
      <c r="H996" s="36">
        <f t="shared" si="24"/>
        <v>0</v>
      </c>
      <c r="I996" s="36">
        <f t="shared" si="24"/>
        <v>0</v>
      </c>
      <c r="J996" s="36">
        <f t="shared" si="24"/>
        <v>0</v>
      </c>
      <c r="K996" s="36">
        <f t="shared" si="24"/>
        <v>0</v>
      </c>
      <c r="M996" s="50"/>
      <c r="O996" s="9"/>
      <c r="P996" s="9"/>
      <c r="Q996" s="9"/>
      <c r="R996" s="9"/>
      <c r="S996" s="308"/>
      <c r="T996" s="309"/>
      <c r="U996" s="308"/>
      <c r="V996" s="308"/>
      <c r="W996" s="308"/>
    </row>
    <row r="997" spans="1:23" s="49" customFormat="1" ht="15.75">
      <c r="A997" s="10"/>
      <c r="B997" s="132" t="s">
        <v>42</v>
      </c>
      <c r="C997" s="55"/>
      <c r="D997" s="170"/>
      <c r="E997" s="4"/>
      <c r="F997" s="20"/>
      <c r="G997" s="4"/>
      <c r="H997" s="20"/>
      <c r="I997" s="20"/>
      <c r="J997" s="20"/>
      <c r="K997" s="20"/>
      <c r="L997" s="50"/>
      <c r="M997" s="50"/>
      <c r="O997" s="9"/>
      <c r="P997" s="9"/>
      <c r="Q997" s="9"/>
      <c r="R997" s="9"/>
      <c r="S997" s="308"/>
      <c r="T997" s="309"/>
      <c r="U997" s="308"/>
      <c r="V997" s="308"/>
      <c r="W997" s="308"/>
    </row>
    <row r="998" spans="1:23" s="49" customFormat="1" ht="15.75">
      <c r="A998" s="10"/>
      <c r="B998" s="126" t="s">
        <v>240</v>
      </c>
      <c r="C998" s="2">
        <v>3412</v>
      </c>
      <c r="D998" s="162">
        <f aca="true" t="shared" si="25" ref="D998:D1007">SUM(E998:K998)</f>
        <v>0</v>
      </c>
      <c r="E998" s="256"/>
      <c r="F998" s="256"/>
      <c r="G998" s="256"/>
      <c r="H998" s="256"/>
      <c r="I998" s="256"/>
      <c r="J998" s="256"/>
      <c r="K998" s="256"/>
      <c r="L998" s="50"/>
      <c r="O998" s="9"/>
      <c r="P998" s="9"/>
      <c r="Q998" s="9"/>
      <c r="R998" s="9"/>
      <c r="S998" s="308"/>
      <c r="T998" s="309"/>
      <c r="U998" s="308"/>
      <c r="V998" s="308"/>
      <c r="W998" s="308"/>
    </row>
    <row r="999" spans="1:23" s="49" customFormat="1" ht="15.75">
      <c r="A999" s="10"/>
      <c r="B999" s="217" t="s">
        <v>279</v>
      </c>
      <c r="C999" s="104">
        <v>3418</v>
      </c>
      <c r="D999" s="162">
        <f t="shared" si="25"/>
        <v>0</v>
      </c>
      <c r="E999" s="256"/>
      <c r="F999" s="256"/>
      <c r="G999" s="256"/>
      <c r="H999" s="256"/>
      <c r="I999" s="256"/>
      <c r="J999" s="256"/>
      <c r="K999" s="256"/>
      <c r="L999" s="50"/>
      <c r="M999" s="50"/>
      <c r="O999" s="9"/>
      <c r="P999" s="9"/>
      <c r="Q999" s="9"/>
      <c r="R999" s="9"/>
      <c r="S999" s="308"/>
      <c r="T999" s="309"/>
      <c r="U999" s="308"/>
      <c r="V999" s="308"/>
      <c r="W999" s="308"/>
    </row>
    <row r="1000" spans="1:23" ht="15.75">
      <c r="A1000" s="10"/>
      <c r="B1000" s="217" t="s">
        <v>280</v>
      </c>
      <c r="C1000" s="104">
        <v>3419</v>
      </c>
      <c r="D1000" s="162">
        <f t="shared" si="25"/>
        <v>0</v>
      </c>
      <c r="E1000" s="256"/>
      <c r="F1000" s="256"/>
      <c r="G1000" s="256"/>
      <c r="H1000" s="256"/>
      <c r="I1000" s="256"/>
      <c r="J1000" s="256"/>
      <c r="K1000" s="256"/>
      <c r="L1000" s="50"/>
      <c r="M1000" s="50"/>
      <c r="N1000" s="49"/>
      <c r="S1000" s="310"/>
      <c r="U1000" s="310"/>
      <c r="V1000" s="310"/>
      <c r="W1000" s="310"/>
    </row>
    <row r="1001" spans="1:23" s="49" customFormat="1" ht="15.75">
      <c r="A1001" s="10"/>
      <c r="B1001" s="126" t="s">
        <v>72</v>
      </c>
      <c r="C1001" s="2">
        <v>3421</v>
      </c>
      <c r="D1001" s="162">
        <f t="shared" si="25"/>
        <v>0</v>
      </c>
      <c r="E1001" s="256"/>
      <c r="F1001" s="256"/>
      <c r="G1001" s="256"/>
      <c r="H1001" s="256"/>
      <c r="I1001" s="256"/>
      <c r="J1001" s="256"/>
      <c r="K1001" s="256"/>
      <c r="L1001" s="50"/>
      <c r="M1001" s="50"/>
      <c r="O1001" s="9"/>
      <c r="P1001" s="9"/>
      <c r="Q1001" s="9"/>
      <c r="R1001" s="9"/>
      <c r="S1001" s="308"/>
      <c r="T1001" s="311"/>
      <c r="U1001" s="308"/>
      <c r="V1001" s="308"/>
      <c r="W1001" s="308"/>
    </row>
    <row r="1002" spans="1:23" s="49" customFormat="1" ht="15.75">
      <c r="A1002" s="10"/>
      <c r="B1002" s="126" t="s">
        <v>135</v>
      </c>
      <c r="C1002" s="2">
        <v>3423</v>
      </c>
      <c r="D1002" s="162">
        <f t="shared" si="25"/>
        <v>0</v>
      </c>
      <c r="E1002" s="256"/>
      <c r="F1002" s="256"/>
      <c r="G1002" s="256"/>
      <c r="H1002" s="256"/>
      <c r="I1002" s="256"/>
      <c r="J1002" s="256"/>
      <c r="K1002" s="256"/>
      <c r="L1002" s="50"/>
      <c r="M1002" s="50"/>
      <c r="O1002" s="9"/>
      <c r="P1002" s="9"/>
      <c r="Q1002" s="9"/>
      <c r="R1002" s="9"/>
      <c r="S1002" s="308"/>
      <c r="T1002" s="309"/>
      <c r="U1002" s="308"/>
      <c r="V1002" s="308"/>
      <c r="W1002" s="308"/>
    </row>
    <row r="1003" spans="1:23" s="49" customFormat="1" ht="15.75">
      <c r="A1003" s="10"/>
      <c r="B1003" s="125" t="s">
        <v>272</v>
      </c>
      <c r="C1003" s="23">
        <v>3430</v>
      </c>
      <c r="D1003" s="162">
        <f t="shared" si="25"/>
        <v>0</v>
      </c>
      <c r="E1003" s="256"/>
      <c r="F1003" s="256"/>
      <c r="G1003" s="256"/>
      <c r="H1003" s="256"/>
      <c r="I1003" s="256"/>
      <c r="J1003" s="256"/>
      <c r="K1003" s="256"/>
      <c r="L1003" s="50"/>
      <c r="M1003" s="50"/>
      <c r="O1003" s="9"/>
      <c r="P1003" s="9"/>
      <c r="Q1003" s="9"/>
      <c r="R1003" s="9"/>
      <c r="S1003" s="308"/>
      <c r="T1003" s="309"/>
      <c r="U1003" s="308"/>
      <c r="V1003" s="308"/>
      <c r="W1003" s="308"/>
    </row>
    <row r="1004" spans="1:23" s="109" customFormat="1" ht="15.75">
      <c r="A1004" s="10"/>
      <c r="B1004" s="126" t="s">
        <v>314</v>
      </c>
      <c r="C1004" s="2">
        <v>3440</v>
      </c>
      <c r="D1004" s="162">
        <f t="shared" si="25"/>
        <v>0</v>
      </c>
      <c r="E1004" s="256"/>
      <c r="F1004" s="256"/>
      <c r="G1004" s="256"/>
      <c r="H1004" s="256"/>
      <c r="I1004" s="256"/>
      <c r="J1004" s="256"/>
      <c r="K1004" s="256"/>
      <c r="L1004" s="49"/>
      <c r="M1004" s="50"/>
      <c r="N1004" s="49"/>
      <c r="O1004" s="9"/>
      <c r="P1004" s="9"/>
      <c r="Q1004" s="9"/>
      <c r="R1004" s="9"/>
      <c r="S1004" s="308"/>
      <c r="T1004" s="309"/>
      <c r="U1004" s="308"/>
      <c r="V1004" s="308"/>
      <c r="W1004" s="308"/>
    </row>
    <row r="1005" spans="1:23" s="109" customFormat="1" ht="15.75">
      <c r="A1005" s="10"/>
      <c r="B1005" s="127" t="s">
        <v>177</v>
      </c>
      <c r="C1005" s="53">
        <v>3495</v>
      </c>
      <c r="D1005" s="162">
        <f t="shared" si="25"/>
        <v>0</v>
      </c>
      <c r="E1005" s="255"/>
      <c r="F1005" s="279"/>
      <c r="G1005" s="279"/>
      <c r="H1005" s="279"/>
      <c r="I1005" s="279"/>
      <c r="J1005" s="279"/>
      <c r="K1005" s="279"/>
      <c r="L1005" s="49"/>
      <c r="M1005" s="50"/>
      <c r="N1005" s="49"/>
      <c r="O1005" s="9"/>
      <c r="P1005" s="9"/>
      <c r="Q1005" s="9"/>
      <c r="R1005" s="9"/>
      <c r="S1005" s="308"/>
      <c r="T1005" s="309"/>
      <c r="U1005" s="308"/>
      <c r="V1005" s="308"/>
      <c r="W1005" s="308"/>
    </row>
    <row r="1006" spans="1:14" ht="16.5" thickBot="1">
      <c r="A1006" s="10"/>
      <c r="B1006" s="126" t="s">
        <v>204</v>
      </c>
      <c r="C1006" s="95">
        <v>3400</v>
      </c>
      <c r="D1006" s="163">
        <f t="shared" si="25"/>
        <v>0</v>
      </c>
      <c r="E1006" s="36">
        <f aca="true" t="shared" si="26" ref="E1006:K1006">SUM(E998:E1005)</f>
        <v>0</v>
      </c>
      <c r="F1006" s="36">
        <f t="shared" si="26"/>
        <v>0</v>
      </c>
      <c r="G1006" s="36">
        <f t="shared" si="26"/>
        <v>0</v>
      </c>
      <c r="H1006" s="36">
        <f t="shared" si="26"/>
        <v>0</v>
      </c>
      <c r="I1006" s="36">
        <f t="shared" si="26"/>
        <v>0</v>
      </c>
      <c r="J1006" s="36">
        <f t="shared" si="26"/>
        <v>0</v>
      </c>
      <c r="K1006" s="36">
        <f t="shared" si="26"/>
        <v>0</v>
      </c>
      <c r="L1006" s="49"/>
      <c r="M1006" s="50"/>
      <c r="N1006" s="49"/>
    </row>
    <row r="1007" spans="1:14" ht="16.5" thickBot="1">
      <c r="A1007" s="10"/>
      <c r="B1007" s="260" t="s">
        <v>205</v>
      </c>
      <c r="C1007" s="96"/>
      <c r="D1007" s="156">
        <f t="shared" si="25"/>
        <v>0</v>
      </c>
      <c r="E1007" s="36">
        <f aca="true" t="shared" si="27" ref="E1007:K1007">E988+E991+E996+E1006</f>
        <v>0</v>
      </c>
      <c r="F1007" s="36">
        <f t="shared" si="27"/>
        <v>0</v>
      </c>
      <c r="G1007" s="36">
        <f t="shared" si="27"/>
        <v>0</v>
      </c>
      <c r="H1007" s="36">
        <f t="shared" si="27"/>
        <v>0</v>
      </c>
      <c r="I1007" s="36">
        <f t="shared" si="27"/>
        <v>0</v>
      </c>
      <c r="J1007" s="36">
        <f t="shared" si="27"/>
        <v>0</v>
      </c>
      <c r="K1007" s="36">
        <f t="shared" si="27"/>
        <v>0</v>
      </c>
      <c r="L1007" s="49"/>
      <c r="M1007" s="49"/>
      <c r="N1007" s="49"/>
    </row>
    <row r="1008" spans="1:14" ht="15.75">
      <c r="A1008" s="10"/>
      <c r="B1008" s="229" t="s">
        <v>15</v>
      </c>
      <c r="C1008" s="3"/>
      <c r="D1008" s="105"/>
      <c r="E1008" s="20"/>
      <c r="F1008" s="20"/>
      <c r="G1008" s="20"/>
      <c r="H1008" s="20"/>
      <c r="I1008" s="20"/>
      <c r="J1008" s="20"/>
      <c r="K1008" s="20"/>
      <c r="L1008" s="49"/>
      <c r="M1008" s="49"/>
      <c r="N1008" s="49"/>
    </row>
    <row r="1009" spans="1:14" ht="15.75">
      <c r="A1009" s="10"/>
      <c r="B1009" s="1" t="s">
        <v>262</v>
      </c>
      <c r="C1009" s="2">
        <v>3710</v>
      </c>
      <c r="D1009" s="162">
        <f>SUM(E1009:K1009)</f>
        <v>0</v>
      </c>
      <c r="E1009" s="256"/>
      <c r="F1009" s="256"/>
      <c r="G1009" s="256"/>
      <c r="H1009" s="256"/>
      <c r="I1009" s="256"/>
      <c r="J1009" s="256"/>
      <c r="K1009" s="256"/>
      <c r="L1009" s="49"/>
      <c r="M1009" s="49"/>
      <c r="N1009" s="49"/>
    </row>
    <row r="1010" spans="1:14" ht="15.75">
      <c r="A1010" s="10"/>
      <c r="B1010" s="1" t="s">
        <v>110</v>
      </c>
      <c r="C1010" s="2">
        <v>3720</v>
      </c>
      <c r="D1010" s="162">
        <f>SUM(E1010:K1010)</f>
        <v>0</v>
      </c>
      <c r="E1010" s="256"/>
      <c r="F1010" s="256"/>
      <c r="G1010" s="256"/>
      <c r="H1010" s="256"/>
      <c r="I1010" s="256"/>
      <c r="J1010" s="256"/>
      <c r="K1010" s="256"/>
      <c r="L1010" s="49"/>
      <c r="M1010" s="49"/>
      <c r="N1010" s="49"/>
    </row>
    <row r="1011" spans="1:14" ht="15.75">
      <c r="A1011" s="10"/>
      <c r="B1011" s="1" t="s">
        <v>281</v>
      </c>
      <c r="C1011" s="2">
        <v>3750</v>
      </c>
      <c r="D1011" s="162">
        <f>SUM(E1011:K1011)</f>
        <v>0</v>
      </c>
      <c r="E1011" s="256"/>
      <c r="F1011" s="256"/>
      <c r="G1011" s="256"/>
      <c r="H1011" s="256"/>
      <c r="I1011" s="256"/>
      <c r="J1011" s="256"/>
      <c r="K1011" s="256"/>
      <c r="L1011" s="49"/>
      <c r="M1011" s="49"/>
      <c r="N1011" s="49"/>
    </row>
    <row r="1012" spans="1:14" ht="15.75">
      <c r="A1012" s="10"/>
      <c r="B1012" s="1" t="s">
        <v>441</v>
      </c>
      <c r="C1012" s="2">
        <v>3790</v>
      </c>
      <c r="D1012" s="162">
        <f>SUM(E1012:K1012)</f>
        <v>0</v>
      </c>
      <c r="E1012" s="256"/>
      <c r="F1012" s="256"/>
      <c r="G1012" s="256"/>
      <c r="H1012" s="256"/>
      <c r="I1012" s="256"/>
      <c r="J1012" s="256"/>
      <c r="K1012" s="256"/>
      <c r="L1012" s="49"/>
      <c r="M1012" s="49"/>
      <c r="N1012" s="49"/>
    </row>
    <row r="1013" spans="1:14" ht="15.75">
      <c r="A1013" s="10"/>
      <c r="B1013" s="131" t="s">
        <v>16</v>
      </c>
      <c r="C1013" s="93"/>
      <c r="D1013" s="155"/>
      <c r="E1013" s="277"/>
      <c r="F1013" s="278"/>
      <c r="G1013" s="278"/>
      <c r="H1013" s="278"/>
      <c r="I1013" s="278"/>
      <c r="J1013" s="278"/>
      <c r="K1013" s="278"/>
      <c r="L1013" s="50"/>
      <c r="M1013" s="49"/>
      <c r="N1013" s="49"/>
    </row>
    <row r="1014" spans="1:14" ht="15.75">
      <c r="A1014" s="10"/>
      <c r="B1014" s="126" t="s">
        <v>178</v>
      </c>
      <c r="C1014" s="2">
        <v>3610</v>
      </c>
      <c r="D1014" s="162">
        <f aca="true" t="shared" si="28" ref="D1014:D1024">SUM(E1014:K1014)</f>
        <v>0</v>
      </c>
      <c r="E1014" s="256"/>
      <c r="F1014" s="256"/>
      <c r="G1014" s="256"/>
      <c r="H1014" s="256"/>
      <c r="I1014" s="256"/>
      <c r="J1014" s="256"/>
      <c r="K1014" s="256"/>
      <c r="L1014" s="50"/>
      <c r="M1014" s="49"/>
      <c r="N1014" s="49"/>
    </row>
    <row r="1015" spans="1:14" ht="15.75">
      <c r="A1015" s="10"/>
      <c r="B1015" s="126" t="s">
        <v>147</v>
      </c>
      <c r="C1015" s="2">
        <v>3630</v>
      </c>
      <c r="D1015" s="162">
        <f t="shared" si="28"/>
        <v>0</v>
      </c>
      <c r="E1015" s="256"/>
      <c r="F1015" s="256"/>
      <c r="G1015" s="256"/>
      <c r="H1015" s="256"/>
      <c r="I1015" s="256"/>
      <c r="J1015" s="256"/>
      <c r="K1015" s="256"/>
      <c r="L1015" s="50"/>
      <c r="M1015" s="50"/>
      <c r="N1015" s="49"/>
    </row>
    <row r="1016" spans="1:14" ht="15.75">
      <c r="A1016" s="10"/>
      <c r="B1016" s="126" t="s">
        <v>206</v>
      </c>
      <c r="C1016" s="2">
        <v>3640</v>
      </c>
      <c r="D1016" s="162">
        <f t="shared" si="28"/>
        <v>0</v>
      </c>
      <c r="E1016" s="256"/>
      <c r="F1016" s="256"/>
      <c r="G1016" s="256"/>
      <c r="H1016" s="256"/>
      <c r="I1016" s="256"/>
      <c r="J1016" s="256"/>
      <c r="K1016" s="256"/>
      <c r="L1016" s="50"/>
      <c r="M1016" s="50"/>
      <c r="N1016" s="49"/>
    </row>
    <row r="1017" spans="1:14" ht="15.75">
      <c r="A1017" s="10"/>
      <c r="B1017" s="126" t="s">
        <v>207</v>
      </c>
      <c r="C1017" s="2">
        <v>3650</v>
      </c>
      <c r="D1017" s="162">
        <f t="shared" si="28"/>
        <v>0</v>
      </c>
      <c r="E1017" s="256"/>
      <c r="F1017" s="256"/>
      <c r="G1017" s="256"/>
      <c r="H1017" s="256"/>
      <c r="I1017" s="256"/>
      <c r="J1017" s="256"/>
      <c r="K1017" s="256"/>
      <c r="L1017" s="50"/>
      <c r="M1017" s="50"/>
      <c r="N1017" s="49"/>
    </row>
    <row r="1018" spans="1:13" ht="15.75">
      <c r="A1018" s="10"/>
      <c r="B1018" s="127" t="s">
        <v>267</v>
      </c>
      <c r="C1018" s="23">
        <v>3660</v>
      </c>
      <c r="D1018" s="162">
        <f t="shared" si="28"/>
        <v>0</v>
      </c>
      <c r="E1018" s="256"/>
      <c r="F1018" s="256"/>
      <c r="G1018" s="256"/>
      <c r="H1018" s="256"/>
      <c r="I1018" s="256"/>
      <c r="J1018" s="256"/>
      <c r="K1018" s="256"/>
      <c r="L1018" s="49"/>
      <c r="M1018" s="49"/>
    </row>
    <row r="1019" spans="1:14" ht="15.75">
      <c r="A1019" s="10"/>
      <c r="B1019" s="126" t="s">
        <v>149</v>
      </c>
      <c r="C1019" s="2">
        <v>3670</v>
      </c>
      <c r="D1019" s="162">
        <f t="shared" si="28"/>
        <v>0</v>
      </c>
      <c r="E1019" s="279"/>
      <c r="F1019" s="279"/>
      <c r="G1019" s="279"/>
      <c r="H1019" s="279"/>
      <c r="I1019" s="279"/>
      <c r="J1019" s="279"/>
      <c r="K1019" s="279"/>
      <c r="L1019" s="50"/>
      <c r="M1019" s="50"/>
      <c r="N1019" s="49"/>
    </row>
    <row r="1020" spans="1:14" ht="15.75">
      <c r="A1020" s="10"/>
      <c r="B1020" s="126" t="s">
        <v>150</v>
      </c>
      <c r="C1020" s="2">
        <v>3690</v>
      </c>
      <c r="D1020" s="162">
        <f t="shared" si="28"/>
        <v>0</v>
      </c>
      <c r="E1020" s="279"/>
      <c r="F1020" s="279"/>
      <c r="G1020" s="279"/>
      <c r="H1020" s="279"/>
      <c r="I1020" s="279"/>
      <c r="J1020" s="279"/>
      <c r="K1020" s="279"/>
      <c r="L1020" s="50"/>
      <c r="M1020" s="50"/>
      <c r="N1020" s="49"/>
    </row>
    <row r="1021" spans="1:14" ht="16.5" thickBot="1">
      <c r="A1021" s="10"/>
      <c r="B1021" s="126" t="s">
        <v>190</v>
      </c>
      <c r="C1021" s="95">
        <v>3600</v>
      </c>
      <c r="D1021" s="156">
        <f t="shared" si="28"/>
        <v>0</v>
      </c>
      <c r="E1021" s="36">
        <f>SUM(E1014:E1020)</f>
        <v>0</v>
      </c>
      <c r="F1021" s="36">
        <f aca="true" t="shared" si="29" ref="F1021:K1021">SUM(F1014:F1020)</f>
        <v>0</v>
      </c>
      <c r="G1021" s="36">
        <f t="shared" si="29"/>
        <v>0</v>
      </c>
      <c r="H1021" s="36">
        <f t="shared" si="29"/>
        <v>0</v>
      </c>
      <c r="I1021" s="36">
        <f t="shared" si="29"/>
        <v>0</v>
      </c>
      <c r="J1021" s="36">
        <f t="shared" si="29"/>
        <v>0</v>
      </c>
      <c r="K1021" s="36">
        <f t="shared" si="29"/>
        <v>0</v>
      </c>
      <c r="L1021" s="49"/>
      <c r="M1021" s="50"/>
      <c r="N1021" s="49"/>
    </row>
    <row r="1022" spans="1:14" ht="16.5" thickBot="1">
      <c r="A1022" s="10"/>
      <c r="B1022" s="218" t="s">
        <v>17</v>
      </c>
      <c r="C1022" s="56"/>
      <c r="D1022" s="156">
        <f t="shared" si="28"/>
        <v>0</v>
      </c>
      <c r="E1022" s="36">
        <f aca="true" t="shared" si="30" ref="E1022:K1022">SUM(E1009:E1012)+E1021</f>
        <v>0</v>
      </c>
      <c r="F1022" s="36">
        <f t="shared" si="30"/>
        <v>0</v>
      </c>
      <c r="G1022" s="36">
        <f t="shared" si="30"/>
        <v>0</v>
      </c>
      <c r="H1022" s="36">
        <f t="shared" si="30"/>
        <v>0</v>
      </c>
      <c r="I1022" s="36">
        <f t="shared" si="30"/>
        <v>0</v>
      </c>
      <c r="J1022" s="36">
        <f t="shared" si="30"/>
        <v>0</v>
      </c>
      <c r="K1022" s="36">
        <f t="shared" si="30"/>
        <v>0</v>
      </c>
      <c r="L1022" s="49"/>
      <c r="M1022" s="50"/>
      <c r="N1022" s="49"/>
    </row>
    <row r="1023" spans="1:14" ht="15.75">
      <c r="A1023" s="10"/>
      <c r="B1023" s="24"/>
      <c r="C1023" s="3"/>
      <c r="D1023" s="170"/>
      <c r="E1023" s="20"/>
      <c r="F1023" s="20"/>
      <c r="G1023" s="20"/>
      <c r="H1023" s="20"/>
      <c r="I1023" s="20"/>
      <c r="J1023" s="20"/>
      <c r="K1023" s="20"/>
      <c r="L1023" s="49"/>
      <c r="M1023" s="49"/>
      <c r="N1023" s="49"/>
    </row>
    <row r="1024" spans="1:14" ht="16.5" thickBot="1">
      <c r="A1024" s="10"/>
      <c r="B1024" s="1" t="str">
        <f>IF(H2="","Fund Balance",CONCATENATE("Fund Balance, ",LOOKUP(H2,T2:T10,U2:U10)))</f>
        <v>Fund Balance, July 1, 2022</v>
      </c>
      <c r="C1024" s="2">
        <v>2800</v>
      </c>
      <c r="D1024" s="156">
        <f t="shared" si="28"/>
        <v>0</v>
      </c>
      <c r="E1024" s="280"/>
      <c r="F1024" s="281"/>
      <c r="G1024" s="281"/>
      <c r="H1024" s="281"/>
      <c r="I1024" s="281"/>
      <c r="J1024" s="281"/>
      <c r="K1024" s="281"/>
      <c r="L1024" s="50"/>
      <c r="M1024" s="49"/>
      <c r="N1024" s="49"/>
    </row>
    <row r="1025" spans="1:14" ht="15.75">
      <c r="A1025" s="10"/>
      <c r="B1025" s="229" t="s">
        <v>43</v>
      </c>
      <c r="C1025" s="3"/>
      <c r="D1025" s="170"/>
      <c r="E1025" s="20"/>
      <c r="F1025" s="20"/>
      <c r="G1025" s="20"/>
      <c r="H1025" s="20"/>
      <c r="I1025" s="20"/>
      <c r="J1025" s="20"/>
      <c r="K1025" s="20"/>
      <c r="L1025" s="49"/>
      <c r="M1025" s="50"/>
      <c r="N1025" s="49"/>
    </row>
    <row r="1026" spans="1:14" ht="16.5" thickBot="1">
      <c r="A1026" s="10"/>
      <c r="B1026" s="218" t="s">
        <v>319</v>
      </c>
      <c r="C1026" s="56"/>
      <c r="D1026" s="106">
        <f>SUM(E1026:K1026)</f>
        <v>0</v>
      </c>
      <c r="E1026" s="6">
        <f aca="true" t="shared" si="31" ref="E1026:K1026">(E1007+E1022+E1024)</f>
        <v>0</v>
      </c>
      <c r="F1026" s="6">
        <f t="shared" si="31"/>
        <v>0</v>
      </c>
      <c r="G1026" s="6">
        <f t="shared" si="31"/>
        <v>0</v>
      </c>
      <c r="H1026" s="6">
        <f t="shared" si="31"/>
        <v>0</v>
      </c>
      <c r="I1026" s="6">
        <f t="shared" si="31"/>
        <v>0</v>
      </c>
      <c r="J1026" s="6">
        <f t="shared" si="31"/>
        <v>0</v>
      </c>
      <c r="K1026" s="6">
        <f t="shared" si="31"/>
        <v>0</v>
      </c>
      <c r="L1026" s="49"/>
      <c r="M1026" s="49"/>
      <c r="N1026" s="49"/>
    </row>
    <row r="1027" spans="1:13" ht="16.5" thickTop="1">
      <c r="A1027" s="10"/>
      <c r="B1027" s="31"/>
      <c r="C1027" s="115"/>
      <c r="D1027" s="107"/>
      <c r="E1027" s="46"/>
      <c r="F1027" s="46"/>
      <c r="G1027" s="46"/>
      <c r="H1027" s="46"/>
      <c r="I1027" s="46"/>
      <c r="J1027" s="46"/>
      <c r="K1027" s="46"/>
      <c r="L1027" s="49"/>
      <c r="M1027" s="49"/>
    </row>
    <row r="1028" spans="1:13" ht="15.75">
      <c r="A1028" s="10"/>
      <c r="B1028" s="9" t="s">
        <v>30</v>
      </c>
      <c r="M1028" s="49"/>
    </row>
    <row r="1029" spans="1:12" ht="15.75">
      <c r="A1029" s="198"/>
      <c r="F1029" s="97"/>
      <c r="L1029" s="49"/>
    </row>
    <row r="1030" spans="1:2" ht="15.75">
      <c r="A1030" s="10" t="s">
        <v>477</v>
      </c>
      <c r="B1030" s="11" t="str">
        <f>$B$1</f>
        <v>DISTRICT SCHOOL BOARD OF OKEECHOBEE COUNTY</v>
      </c>
    </row>
    <row r="1031" spans="1:6" ht="15.75">
      <c r="A1031" s="198"/>
      <c r="B1031" s="12" t="s">
        <v>8</v>
      </c>
      <c r="C1031" s="140"/>
      <c r="F1031" s="8"/>
    </row>
    <row r="1032" spans="1:6" ht="15.75">
      <c r="A1032" s="10"/>
      <c r="B1032" s="12" t="str">
        <f>$B$26</f>
        <v>For Fiscal Year Ending June 30, 2023</v>
      </c>
      <c r="F1032" s="211"/>
    </row>
    <row r="1033" spans="1:11" ht="15.75">
      <c r="A1033" s="10"/>
      <c r="F1033" s="8"/>
      <c r="K1033" s="328"/>
    </row>
    <row r="1034" spans="1:11" ht="15.75">
      <c r="A1034" s="10"/>
      <c r="B1034" s="58" t="s">
        <v>504</v>
      </c>
      <c r="K1034" s="100" t="s">
        <v>478</v>
      </c>
    </row>
    <row r="1035" spans="1:18" ht="15.75">
      <c r="A1035" s="10"/>
      <c r="B1035" s="110"/>
      <c r="C1035" s="93"/>
      <c r="D1035" s="98"/>
      <c r="E1035" s="93">
        <v>210</v>
      </c>
      <c r="F1035" s="93">
        <v>220</v>
      </c>
      <c r="G1035" s="93">
        <v>230</v>
      </c>
      <c r="H1035" s="93">
        <v>240</v>
      </c>
      <c r="I1035" s="93">
        <v>250</v>
      </c>
      <c r="J1035" s="93">
        <v>290</v>
      </c>
      <c r="K1035" s="93">
        <v>299</v>
      </c>
      <c r="L1035" s="49"/>
      <c r="M1035" s="49"/>
      <c r="N1035" s="49"/>
      <c r="O1035" s="49"/>
      <c r="P1035" s="49"/>
      <c r="Q1035" s="49"/>
      <c r="R1035" s="49"/>
    </row>
    <row r="1036" spans="1:18" ht="15.75">
      <c r="A1036" s="10"/>
      <c r="B1036" s="331" t="s">
        <v>451</v>
      </c>
      <c r="C1036" s="99" t="s">
        <v>9</v>
      </c>
      <c r="D1036" s="99" t="s">
        <v>20</v>
      </c>
      <c r="E1036" s="99" t="s">
        <v>433</v>
      </c>
      <c r="F1036" s="99" t="s">
        <v>309</v>
      </c>
      <c r="G1036" s="94" t="s">
        <v>424</v>
      </c>
      <c r="H1036" s="99" t="s">
        <v>37</v>
      </c>
      <c r="I1036" s="99" t="s">
        <v>255</v>
      </c>
      <c r="J1036" s="99" t="s">
        <v>38</v>
      </c>
      <c r="K1036" s="99" t="s">
        <v>235</v>
      </c>
      <c r="L1036" s="109"/>
      <c r="M1036" s="49"/>
      <c r="N1036" s="49"/>
      <c r="O1036" s="49"/>
      <c r="P1036" s="49"/>
      <c r="Q1036" s="49"/>
      <c r="R1036" s="49"/>
    </row>
    <row r="1037" spans="1:18" ht="15.75">
      <c r="A1037" s="10"/>
      <c r="B1037" s="39"/>
      <c r="C1037" s="3" t="s">
        <v>10</v>
      </c>
      <c r="D1037" s="183"/>
      <c r="E1037" s="2" t="s">
        <v>254</v>
      </c>
      <c r="F1037" s="2" t="s">
        <v>254</v>
      </c>
      <c r="G1037" s="2" t="s">
        <v>425</v>
      </c>
      <c r="H1037" s="2" t="s">
        <v>39</v>
      </c>
      <c r="I1037" s="2" t="s">
        <v>254</v>
      </c>
      <c r="J1037" s="2" t="s">
        <v>40</v>
      </c>
      <c r="K1037" s="2" t="s">
        <v>268</v>
      </c>
      <c r="L1037" s="49"/>
      <c r="M1037" s="49"/>
      <c r="N1037" s="49"/>
      <c r="O1037" s="49"/>
      <c r="P1037" s="49"/>
      <c r="Q1037" s="49"/>
      <c r="R1037" s="49"/>
    </row>
    <row r="1038" spans="1:18" ht="15.75">
      <c r="A1038" s="114"/>
      <c r="B1038" s="131" t="s">
        <v>64</v>
      </c>
      <c r="C1038" s="93"/>
      <c r="D1038" s="98"/>
      <c r="E1038" s="111"/>
      <c r="F1038" s="111"/>
      <c r="G1038" s="111"/>
      <c r="H1038" s="111"/>
      <c r="I1038" s="111"/>
      <c r="J1038" s="111"/>
      <c r="K1038" s="111"/>
      <c r="L1038" s="49"/>
      <c r="M1038" s="109"/>
      <c r="N1038" s="109"/>
      <c r="O1038" s="109"/>
      <c r="P1038" s="109"/>
      <c r="Q1038" s="109"/>
      <c r="R1038" s="109"/>
    </row>
    <row r="1039" spans="1:13" ht="15.75">
      <c r="A1039" s="10"/>
      <c r="B1039" s="126" t="s">
        <v>208</v>
      </c>
      <c r="C1039" s="2">
        <v>710</v>
      </c>
      <c r="D1039" s="162">
        <f>SUM(E1039:K1039)</f>
        <v>0</v>
      </c>
      <c r="E1039" s="256"/>
      <c r="F1039" s="256"/>
      <c r="G1039" s="256"/>
      <c r="H1039" s="256"/>
      <c r="I1039" s="256"/>
      <c r="J1039" s="256"/>
      <c r="K1039" s="256"/>
      <c r="L1039" s="50"/>
      <c r="M1039" s="49"/>
    </row>
    <row r="1040" spans="1:13" ht="15.75">
      <c r="A1040" s="10"/>
      <c r="B1040" s="126" t="s">
        <v>209</v>
      </c>
      <c r="C1040" s="2">
        <v>720</v>
      </c>
      <c r="D1040" s="162">
        <f>SUM(E1040:K1040)</f>
        <v>0</v>
      </c>
      <c r="E1040" s="256"/>
      <c r="F1040" s="256"/>
      <c r="G1040" s="256"/>
      <c r="H1040" s="256"/>
      <c r="I1040" s="256"/>
      <c r="J1040" s="256"/>
      <c r="K1040" s="256"/>
      <c r="L1040" s="50"/>
      <c r="M1040" s="49"/>
    </row>
    <row r="1041" spans="1:13" ht="15.75">
      <c r="A1041" s="10"/>
      <c r="B1041" s="126" t="s">
        <v>210</v>
      </c>
      <c r="C1041" s="2">
        <v>730</v>
      </c>
      <c r="D1041" s="162">
        <f>SUM(E1041:K1041)</f>
        <v>0</v>
      </c>
      <c r="E1041" s="256"/>
      <c r="F1041" s="256"/>
      <c r="G1041" s="256"/>
      <c r="H1041" s="256"/>
      <c r="I1041" s="256"/>
      <c r="J1041" s="256"/>
      <c r="K1041" s="256"/>
      <c r="L1041" s="50"/>
      <c r="M1041" s="49"/>
    </row>
    <row r="1042" spans="1:13" ht="16.5" thickBot="1">
      <c r="A1042" s="10"/>
      <c r="B1042" s="126" t="s">
        <v>461</v>
      </c>
      <c r="C1042" s="2">
        <v>791</v>
      </c>
      <c r="D1042" s="163">
        <f>SUM(E1042:K1042)</f>
        <v>0</v>
      </c>
      <c r="E1042" s="257"/>
      <c r="F1042" s="257"/>
      <c r="G1042" s="257"/>
      <c r="H1042" s="257"/>
      <c r="I1042" s="257"/>
      <c r="J1042" s="257"/>
      <c r="K1042" s="257"/>
      <c r="L1042" s="50"/>
      <c r="M1042" s="49"/>
    </row>
    <row r="1043" spans="1:13" ht="16.5" thickBot="1">
      <c r="A1043" s="10"/>
      <c r="B1043" s="218" t="s">
        <v>26</v>
      </c>
      <c r="C1043" s="56">
        <v>9200</v>
      </c>
      <c r="D1043" s="187">
        <f>SUM(E1043:K1043)</f>
        <v>0</v>
      </c>
      <c r="E1043" s="36">
        <f aca="true" t="shared" si="32" ref="E1043:K1043">SUM(E1039:E1042)</f>
        <v>0</v>
      </c>
      <c r="F1043" s="36">
        <f t="shared" si="32"/>
        <v>0</v>
      </c>
      <c r="G1043" s="36">
        <f t="shared" si="32"/>
        <v>0</v>
      </c>
      <c r="H1043" s="36">
        <f t="shared" si="32"/>
        <v>0</v>
      </c>
      <c r="I1043" s="36">
        <f t="shared" si="32"/>
        <v>0</v>
      </c>
      <c r="J1043" s="36">
        <f t="shared" si="32"/>
        <v>0</v>
      </c>
      <c r="K1043" s="36">
        <f t="shared" si="32"/>
        <v>0</v>
      </c>
      <c r="L1043" s="49"/>
      <c r="M1043" s="49"/>
    </row>
    <row r="1044" spans="1:13" ht="31.5">
      <c r="A1044" s="10"/>
      <c r="B1044" s="321" t="s">
        <v>440</v>
      </c>
      <c r="C1044" s="41">
        <v>760</v>
      </c>
      <c r="D1044" s="322">
        <f aca="true" t="shared" si="33" ref="D1044:D1054">SUM(E1044:K1044)</f>
        <v>0</v>
      </c>
      <c r="E1044" s="256"/>
      <c r="F1044" s="256"/>
      <c r="G1044" s="256"/>
      <c r="H1044" s="256"/>
      <c r="I1044" s="256"/>
      <c r="J1044" s="256"/>
      <c r="K1044" s="256"/>
      <c r="L1044" s="49"/>
      <c r="M1044" s="49"/>
    </row>
    <row r="1045" spans="1:13" ht="15.75">
      <c r="A1045" s="10"/>
      <c r="B1045" s="132" t="s">
        <v>44</v>
      </c>
      <c r="C1045" s="55"/>
      <c r="D1045" s="170"/>
      <c r="E1045" s="20"/>
      <c r="F1045" s="20"/>
      <c r="G1045" s="20"/>
      <c r="H1045" s="20"/>
      <c r="I1045" s="20"/>
      <c r="J1045" s="20"/>
      <c r="K1045" s="20"/>
      <c r="L1045" s="49"/>
      <c r="M1045" s="49"/>
    </row>
    <row r="1046" spans="1:13" ht="15.75">
      <c r="A1046" s="10"/>
      <c r="B1046" s="126" t="s">
        <v>183</v>
      </c>
      <c r="C1046" s="2">
        <v>910</v>
      </c>
      <c r="D1046" s="162">
        <f t="shared" si="33"/>
        <v>0</v>
      </c>
      <c r="E1046" s="256"/>
      <c r="F1046" s="256"/>
      <c r="G1046" s="256"/>
      <c r="H1046" s="256"/>
      <c r="I1046" s="256"/>
      <c r="J1046" s="256"/>
      <c r="K1046" s="256"/>
      <c r="L1046" s="50"/>
      <c r="M1046" s="49"/>
    </row>
    <row r="1047" spans="1:13" ht="15.75">
      <c r="A1047" s="10"/>
      <c r="B1047" s="126" t="s">
        <v>166</v>
      </c>
      <c r="C1047" s="2">
        <v>930</v>
      </c>
      <c r="D1047" s="162">
        <f t="shared" si="33"/>
        <v>0</v>
      </c>
      <c r="E1047" s="256"/>
      <c r="F1047" s="256"/>
      <c r="G1047" s="256"/>
      <c r="H1047" s="256"/>
      <c r="I1047" s="256"/>
      <c r="J1047" s="256"/>
      <c r="K1047" s="256"/>
      <c r="L1047" s="50"/>
      <c r="M1047" s="49"/>
    </row>
    <row r="1048" spans="1:23" s="49" customFormat="1" ht="15.75">
      <c r="A1048" s="10"/>
      <c r="B1048" s="126" t="s">
        <v>211</v>
      </c>
      <c r="C1048" s="2">
        <v>940</v>
      </c>
      <c r="D1048" s="162">
        <f t="shared" si="33"/>
        <v>0</v>
      </c>
      <c r="E1048" s="256"/>
      <c r="F1048" s="256"/>
      <c r="G1048" s="256"/>
      <c r="H1048" s="256"/>
      <c r="I1048" s="256"/>
      <c r="J1048" s="256"/>
      <c r="K1048" s="256"/>
      <c r="L1048" s="50"/>
      <c r="N1048" s="9"/>
      <c r="O1048" s="9"/>
      <c r="P1048" s="9"/>
      <c r="Q1048" s="9"/>
      <c r="R1048" s="9"/>
      <c r="S1048" s="308"/>
      <c r="T1048" s="309"/>
      <c r="U1048" s="308"/>
      <c r="V1048" s="308"/>
      <c r="W1048" s="308"/>
    </row>
    <row r="1049" spans="1:23" s="49" customFormat="1" ht="15.75">
      <c r="A1049" s="10"/>
      <c r="B1049" s="126" t="s">
        <v>207</v>
      </c>
      <c r="C1049" s="2">
        <v>950</v>
      </c>
      <c r="D1049" s="162">
        <f t="shared" si="33"/>
        <v>0</v>
      </c>
      <c r="E1049" s="256"/>
      <c r="F1049" s="256"/>
      <c r="G1049" s="256"/>
      <c r="H1049" s="256"/>
      <c r="I1049" s="256"/>
      <c r="J1049" s="256"/>
      <c r="K1049" s="256"/>
      <c r="L1049" s="50"/>
      <c r="N1049" s="9"/>
      <c r="O1049" s="9"/>
      <c r="P1049" s="9"/>
      <c r="Q1049" s="9"/>
      <c r="R1049" s="9"/>
      <c r="S1049" s="308"/>
      <c r="T1049" s="309"/>
      <c r="U1049" s="308"/>
      <c r="V1049" s="308"/>
      <c r="W1049" s="308"/>
    </row>
    <row r="1050" spans="1:23" s="49" customFormat="1" ht="15.75">
      <c r="A1050" s="10"/>
      <c r="B1050" s="125" t="s">
        <v>263</v>
      </c>
      <c r="C1050" s="32">
        <v>960</v>
      </c>
      <c r="D1050" s="161">
        <f t="shared" si="33"/>
        <v>0</v>
      </c>
      <c r="E1050" s="256"/>
      <c r="F1050" s="256"/>
      <c r="G1050" s="256"/>
      <c r="H1050" s="256"/>
      <c r="I1050" s="256"/>
      <c r="J1050" s="256"/>
      <c r="K1050" s="256"/>
      <c r="L1050" s="9"/>
      <c r="M1050" s="9"/>
      <c r="N1050" s="9"/>
      <c r="O1050" s="9"/>
      <c r="P1050" s="9"/>
      <c r="Q1050" s="9"/>
      <c r="R1050" s="9"/>
      <c r="S1050" s="308"/>
      <c r="T1050" s="309"/>
      <c r="U1050" s="308"/>
      <c r="V1050" s="308"/>
      <c r="W1050" s="308"/>
    </row>
    <row r="1051" spans="1:23" s="109" customFormat="1" ht="15.75">
      <c r="A1051" s="10"/>
      <c r="B1051" s="126" t="s">
        <v>168</v>
      </c>
      <c r="C1051" s="2">
        <v>970</v>
      </c>
      <c r="D1051" s="162">
        <f t="shared" si="33"/>
        <v>0</v>
      </c>
      <c r="E1051" s="279"/>
      <c r="F1051" s="279"/>
      <c r="G1051" s="279"/>
      <c r="H1051" s="279"/>
      <c r="I1051" s="279"/>
      <c r="J1051" s="279"/>
      <c r="K1051" s="279"/>
      <c r="L1051" s="50"/>
      <c r="M1051" s="49"/>
      <c r="N1051" s="9"/>
      <c r="O1051" s="9"/>
      <c r="P1051" s="9"/>
      <c r="Q1051" s="9"/>
      <c r="R1051" s="9"/>
      <c r="S1051" s="308"/>
      <c r="T1051" s="309"/>
      <c r="U1051" s="308"/>
      <c r="V1051" s="308"/>
      <c r="W1051" s="308"/>
    </row>
    <row r="1052" spans="1:13" ht="15.75">
      <c r="A1052" s="10"/>
      <c r="B1052" s="126" t="s">
        <v>169</v>
      </c>
      <c r="C1052" s="2">
        <v>990</v>
      </c>
      <c r="D1052" s="162">
        <f t="shared" si="33"/>
        <v>0</v>
      </c>
      <c r="E1052" s="279"/>
      <c r="F1052" s="279"/>
      <c r="G1052" s="279"/>
      <c r="H1052" s="279"/>
      <c r="I1052" s="279"/>
      <c r="J1052" s="279"/>
      <c r="K1052" s="279"/>
      <c r="L1052" s="50"/>
      <c r="M1052" s="49"/>
    </row>
    <row r="1053" spans="1:13" ht="16.5" thickBot="1">
      <c r="A1053" s="10"/>
      <c r="B1053" s="126" t="s">
        <v>170</v>
      </c>
      <c r="C1053" s="56">
        <v>9700</v>
      </c>
      <c r="D1053" s="163">
        <f t="shared" si="33"/>
        <v>0</v>
      </c>
      <c r="E1053" s="36">
        <f aca="true" t="shared" si="34" ref="E1053:K1053">SUM(E1046:E1052)</f>
        <v>0</v>
      </c>
      <c r="F1053" s="36">
        <f t="shared" si="34"/>
        <v>0</v>
      </c>
      <c r="G1053" s="36">
        <f t="shared" si="34"/>
        <v>0</v>
      </c>
      <c r="H1053" s="36">
        <f t="shared" si="34"/>
        <v>0</v>
      </c>
      <c r="I1053" s="36">
        <f t="shared" si="34"/>
        <v>0</v>
      </c>
      <c r="J1053" s="36">
        <f t="shared" si="34"/>
        <v>0</v>
      </c>
      <c r="K1053" s="36">
        <f t="shared" si="34"/>
        <v>0</v>
      </c>
      <c r="L1053" s="49"/>
      <c r="M1053" s="49"/>
    </row>
    <row r="1054" spans="1:13" ht="16.5" thickBot="1">
      <c r="A1054" s="10"/>
      <c r="B1054" s="282" t="s">
        <v>29</v>
      </c>
      <c r="C1054" s="5"/>
      <c r="D1054" s="156">
        <f t="shared" si="33"/>
        <v>0</v>
      </c>
      <c r="E1054" s="283">
        <f>(E1044+E1053)</f>
        <v>0</v>
      </c>
      <c r="F1054" s="283">
        <f aca="true" t="shared" si="35" ref="F1054:K1054">(F1044+F1053)</f>
        <v>0</v>
      </c>
      <c r="G1054" s="283">
        <f t="shared" si="35"/>
        <v>0</v>
      </c>
      <c r="H1054" s="283">
        <f t="shared" si="35"/>
        <v>0</v>
      </c>
      <c r="I1054" s="283">
        <f t="shared" si="35"/>
        <v>0</v>
      </c>
      <c r="J1054" s="283">
        <f t="shared" si="35"/>
        <v>0</v>
      </c>
      <c r="K1054" s="283">
        <f t="shared" si="35"/>
        <v>0</v>
      </c>
      <c r="L1054" s="49"/>
      <c r="M1054" s="49"/>
    </row>
    <row r="1055" spans="1:13" ht="15.75">
      <c r="A1055" s="10"/>
      <c r="B1055" s="258"/>
      <c r="C1055" s="138"/>
      <c r="D1055" s="149"/>
      <c r="E1055" s="284"/>
      <c r="F1055" s="20"/>
      <c r="G1055" s="20"/>
      <c r="H1055" s="20"/>
      <c r="I1055" s="20"/>
      <c r="J1055" s="20"/>
      <c r="K1055" s="20"/>
      <c r="L1055" s="49"/>
      <c r="M1055" s="49"/>
    </row>
    <row r="1056" spans="1:13" ht="15.75">
      <c r="A1056" s="10"/>
      <c r="B1056" s="27" t="str">
        <f>IF(H$2="","Nonspendable Fund Balance",CONCATENATE("Nonspendable Fund Balance, ",LOOKUP(H$2,T$2:T$10,V$2:V$10)))</f>
        <v>Nonspendable Fund Balance, June 30, 2023</v>
      </c>
      <c r="C1056" s="34">
        <v>2710</v>
      </c>
      <c r="D1056" s="184">
        <f aca="true" t="shared" si="36" ref="D1056:D1061">SUM(E1056:K1056)</f>
        <v>0</v>
      </c>
      <c r="E1056" s="285"/>
      <c r="F1056" s="285"/>
      <c r="G1056" s="285"/>
      <c r="H1056" s="285"/>
      <c r="I1056" s="285"/>
      <c r="J1056" s="285"/>
      <c r="K1056" s="285"/>
      <c r="L1056" s="49"/>
      <c r="M1056" s="49"/>
    </row>
    <row r="1057" spans="1:23" ht="15.75">
      <c r="A1057" s="10"/>
      <c r="B1057" s="1" t="str">
        <f>IF(H$2="","Restricted Fund Balance",CONCATENATE("Restricted Fund Balance, ",LOOKUP(H$2,T$2:T$10,V$2:V$10)))</f>
        <v>Restricted Fund Balance, June 30, 2023</v>
      </c>
      <c r="C1057" s="2">
        <v>2720</v>
      </c>
      <c r="D1057" s="184">
        <f t="shared" si="36"/>
        <v>0</v>
      </c>
      <c r="E1057" s="255"/>
      <c r="F1057" s="255"/>
      <c r="G1057" s="255"/>
      <c r="H1057" s="255"/>
      <c r="I1057" s="255"/>
      <c r="J1057" s="255"/>
      <c r="K1057" s="255"/>
      <c r="L1057" s="49"/>
      <c r="M1057" s="49"/>
      <c r="S1057" s="310"/>
      <c r="U1057" s="310"/>
      <c r="V1057" s="310"/>
      <c r="W1057" s="310"/>
    </row>
    <row r="1058" spans="1:20" ht="15.75">
      <c r="A1058" s="10"/>
      <c r="B1058" s="1" t="str">
        <f>IF(H$2="","Committed Fund Balance",CONCATENATE("Committed Fund Balance, ",LOOKUP(H$2,T$2:T$10,V$2:V$10)))</f>
        <v>Committed Fund Balance, June 30, 2023</v>
      </c>
      <c r="C1058" s="2">
        <v>2730</v>
      </c>
      <c r="D1058" s="185">
        <f t="shared" si="36"/>
        <v>0</v>
      </c>
      <c r="E1058" s="255"/>
      <c r="F1058" s="255"/>
      <c r="G1058" s="255"/>
      <c r="H1058" s="255"/>
      <c r="I1058" s="255"/>
      <c r="J1058" s="255"/>
      <c r="K1058" s="255"/>
      <c r="L1058" s="49"/>
      <c r="M1058" s="49"/>
      <c r="T1058" s="311"/>
    </row>
    <row r="1059" spans="1:13" ht="15.75">
      <c r="A1059" s="10"/>
      <c r="B1059" s="1" t="str">
        <f>IF(H$2="","Assigned Fund Balance",CONCATENATE("Assigned Fund Balance, ",LOOKUP(H$2,T$2:T$10,V$2:V$10)))</f>
        <v>Assigned Fund Balance, June 30, 2023</v>
      </c>
      <c r="C1059" s="2">
        <v>2740</v>
      </c>
      <c r="D1059" s="185">
        <f t="shared" si="36"/>
        <v>0</v>
      </c>
      <c r="E1059" s="255"/>
      <c r="F1059" s="255"/>
      <c r="G1059" s="255"/>
      <c r="H1059" s="255"/>
      <c r="I1059" s="255"/>
      <c r="J1059" s="255"/>
      <c r="K1059" s="255"/>
      <c r="L1059" s="49"/>
      <c r="M1059" s="49"/>
    </row>
    <row r="1060" spans="1:13" ht="16.5" thickBot="1">
      <c r="A1060" s="10"/>
      <c r="B1060" s="1" t="str">
        <f>IF(H$2="","Unassigned Fund Balance",CONCATENATE("Unassigned Fund Balance, ",LOOKUP(H$2,T$2:T$10,V$2:V$10)))</f>
        <v>Unassigned Fund Balance, June 30, 2023</v>
      </c>
      <c r="C1060" s="2">
        <v>2750</v>
      </c>
      <c r="D1060" s="163">
        <f t="shared" si="36"/>
        <v>0</v>
      </c>
      <c r="E1060" s="286"/>
      <c r="F1060" s="286"/>
      <c r="G1060" s="286"/>
      <c r="H1060" s="286"/>
      <c r="I1060" s="286"/>
      <c r="J1060" s="286"/>
      <c r="K1060" s="286"/>
      <c r="L1060" s="49"/>
      <c r="M1060" s="49"/>
    </row>
    <row r="1061" spans="1:18" ht="16.5" thickBot="1">
      <c r="A1061" s="10"/>
      <c r="B1061" s="260" t="s">
        <v>247</v>
      </c>
      <c r="C1061" s="23">
        <v>2700</v>
      </c>
      <c r="D1061" s="187">
        <f t="shared" si="36"/>
        <v>0</v>
      </c>
      <c r="E1061" s="209">
        <f>SUM(E1056:E1060)</f>
        <v>0</v>
      </c>
      <c r="F1061" s="209">
        <f aca="true" t="shared" si="37" ref="F1061:K1061">SUM(F1056:F1060)</f>
        <v>0</v>
      </c>
      <c r="G1061" s="209">
        <f t="shared" si="37"/>
        <v>0</v>
      </c>
      <c r="H1061" s="209">
        <f t="shared" si="37"/>
        <v>0</v>
      </c>
      <c r="I1061" s="209">
        <f t="shared" si="37"/>
        <v>0</v>
      </c>
      <c r="J1061" s="209">
        <f t="shared" si="37"/>
        <v>0</v>
      </c>
      <c r="K1061" s="209">
        <f t="shared" si="37"/>
        <v>0</v>
      </c>
      <c r="L1061" s="49"/>
      <c r="M1061" s="49"/>
      <c r="N1061" s="49"/>
      <c r="O1061" s="49"/>
      <c r="P1061" s="49"/>
      <c r="Q1061" s="49"/>
      <c r="R1061" s="49"/>
    </row>
    <row r="1062" spans="1:13" ht="15.75">
      <c r="A1062" s="10"/>
      <c r="B1062" s="229" t="s">
        <v>315</v>
      </c>
      <c r="C1062" s="55"/>
      <c r="D1062" s="170"/>
      <c r="E1062" s="20"/>
      <c r="F1062" s="20"/>
      <c r="G1062" s="20"/>
      <c r="H1062" s="20"/>
      <c r="I1062" s="20"/>
      <c r="J1062" s="20"/>
      <c r="K1062" s="20"/>
      <c r="L1062" s="49"/>
      <c r="M1062" s="49"/>
    </row>
    <row r="1063" spans="1:13" ht="16.5" thickBot="1">
      <c r="A1063" s="10"/>
      <c r="B1063" s="218" t="s">
        <v>246</v>
      </c>
      <c r="C1063" s="5"/>
      <c r="D1063" s="106">
        <f>SUM(E1063:K1063)</f>
        <v>0</v>
      </c>
      <c r="E1063" s="6">
        <f>E1043+E1054+E1061</f>
        <v>0</v>
      </c>
      <c r="F1063" s="6">
        <f aca="true" t="shared" si="38" ref="F1063:K1063">F1043+F1054+F1061</f>
        <v>0</v>
      </c>
      <c r="G1063" s="6">
        <f t="shared" si="38"/>
        <v>0</v>
      </c>
      <c r="H1063" s="6">
        <f t="shared" si="38"/>
        <v>0</v>
      </c>
      <c r="I1063" s="6">
        <f t="shared" si="38"/>
        <v>0</v>
      </c>
      <c r="J1063" s="6">
        <f t="shared" si="38"/>
        <v>0</v>
      </c>
      <c r="K1063" s="6">
        <f t="shared" si="38"/>
        <v>0</v>
      </c>
      <c r="L1063" s="49"/>
      <c r="M1063" s="49"/>
    </row>
    <row r="1064" spans="1:13" ht="16.5" thickTop="1">
      <c r="A1064" s="10"/>
      <c r="E1064" s="49"/>
      <c r="F1064" s="49"/>
      <c r="G1064" s="49"/>
      <c r="H1064" s="49"/>
      <c r="I1064" s="49"/>
      <c r="J1064" s="49"/>
      <c r="K1064" s="49"/>
      <c r="L1064" s="49"/>
      <c r="M1064" s="49"/>
    </row>
    <row r="1065" spans="1:13" ht="15.75">
      <c r="A1065" s="10"/>
      <c r="B1065" s="9" t="s">
        <v>30</v>
      </c>
      <c r="F1065" s="97"/>
      <c r="L1065" s="49"/>
      <c r="M1065" s="49"/>
    </row>
    <row r="1066" spans="1:12" ht="15.75">
      <c r="A1066" s="198"/>
      <c r="F1066" s="97"/>
      <c r="K1066" s="49"/>
      <c r="L1066" s="49"/>
    </row>
    <row r="1067" spans="1:13" ht="15.75">
      <c r="A1067" s="10" t="s">
        <v>479</v>
      </c>
      <c r="B1067" s="11" t="str">
        <f>$B$1</f>
        <v>DISTRICT SCHOOL BOARD OF OKEECHOBEE COUNTY</v>
      </c>
      <c r="C1067" s="140"/>
      <c r="K1067" s="49"/>
      <c r="L1067" s="49"/>
      <c r="M1067" s="49"/>
    </row>
    <row r="1068" spans="1:13" ht="15.75">
      <c r="A1068" s="198"/>
      <c r="B1068" s="12" t="s">
        <v>8</v>
      </c>
      <c r="K1068" s="49"/>
      <c r="L1068" s="49"/>
      <c r="M1068" s="49"/>
    </row>
    <row r="1069" spans="1:13" ht="15.75">
      <c r="A1069" s="10"/>
      <c r="B1069" s="12" t="str">
        <f>$B$26</f>
        <v>For Fiscal Year Ending June 30, 2023</v>
      </c>
      <c r="F1069" s="211"/>
      <c r="K1069" s="49"/>
      <c r="L1069" s="49"/>
      <c r="M1069" s="49"/>
    </row>
    <row r="1070" spans="1:14" ht="15.75">
      <c r="A1070" s="10"/>
      <c r="F1070" s="8"/>
      <c r="J1070" s="211"/>
      <c r="K1070" s="211"/>
      <c r="L1070" s="211"/>
      <c r="M1070" s="49"/>
      <c r="N1070" s="328"/>
    </row>
    <row r="1071" spans="1:14" ht="15.75">
      <c r="A1071" s="10"/>
      <c r="B1071" s="58" t="s">
        <v>505</v>
      </c>
      <c r="J1071" s="225"/>
      <c r="K1071" s="225"/>
      <c r="L1071" s="225"/>
      <c r="M1071" s="49"/>
      <c r="N1071" s="100" t="s">
        <v>480</v>
      </c>
    </row>
    <row r="1072" spans="1:18" ht="15.75">
      <c r="A1072" s="10"/>
      <c r="B1072" s="110"/>
      <c r="C1072" s="93"/>
      <c r="D1072" s="98"/>
      <c r="E1072" s="93">
        <v>310</v>
      </c>
      <c r="F1072" s="93">
        <v>320</v>
      </c>
      <c r="G1072" s="93">
        <v>330</v>
      </c>
      <c r="H1072" s="93">
        <v>340</v>
      </c>
      <c r="I1072" s="93">
        <v>350</v>
      </c>
      <c r="J1072" s="3">
        <v>360</v>
      </c>
      <c r="K1072" s="3">
        <v>370</v>
      </c>
      <c r="L1072" s="93">
        <v>380</v>
      </c>
      <c r="M1072" s="93">
        <v>390</v>
      </c>
      <c r="N1072" s="93">
        <v>399</v>
      </c>
      <c r="O1072" s="49"/>
      <c r="P1072" s="49"/>
      <c r="Q1072" s="49"/>
      <c r="R1072" s="49"/>
    </row>
    <row r="1073" spans="1:23" s="49" customFormat="1" ht="31.5">
      <c r="A1073" s="10"/>
      <c r="B1073" s="229" t="s">
        <v>448</v>
      </c>
      <c r="C1073" s="99" t="s">
        <v>311</v>
      </c>
      <c r="D1073" s="227" t="s">
        <v>20</v>
      </c>
      <c r="E1073" s="99" t="s">
        <v>288</v>
      </c>
      <c r="F1073" s="99" t="s">
        <v>290</v>
      </c>
      <c r="G1073" s="99" t="s">
        <v>426</v>
      </c>
      <c r="H1073" s="99" t="s">
        <v>291</v>
      </c>
      <c r="I1073" s="99" t="s">
        <v>310</v>
      </c>
      <c r="J1073" s="99" t="s">
        <v>293</v>
      </c>
      <c r="K1073" s="99" t="s">
        <v>294</v>
      </c>
      <c r="L1073" s="99" t="s">
        <v>295</v>
      </c>
      <c r="M1073" s="99" t="s">
        <v>296</v>
      </c>
      <c r="N1073" s="99" t="s">
        <v>298</v>
      </c>
      <c r="S1073" s="308"/>
      <c r="T1073" s="309"/>
      <c r="U1073" s="308"/>
      <c r="V1073" s="308"/>
      <c r="W1073" s="308"/>
    </row>
    <row r="1074" spans="1:18" ht="15.75">
      <c r="A1074" s="10"/>
      <c r="B1074" s="24"/>
      <c r="C1074" s="3"/>
      <c r="D1074" s="3"/>
      <c r="E1074" s="3" t="s">
        <v>289</v>
      </c>
      <c r="F1074" s="3" t="s">
        <v>254</v>
      </c>
      <c r="G1074" s="3" t="s">
        <v>110</v>
      </c>
      <c r="H1074" s="3" t="s">
        <v>292</v>
      </c>
      <c r="I1074" s="39"/>
      <c r="J1074" s="3" t="s">
        <v>40</v>
      </c>
      <c r="K1074" s="3" t="s">
        <v>404</v>
      </c>
      <c r="L1074" s="3" t="s">
        <v>269</v>
      </c>
      <c r="M1074" s="3" t="s">
        <v>297</v>
      </c>
      <c r="N1074" s="3" t="s">
        <v>299</v>
      </c>
      <c r="O1074" s="49"/>
      <c r="P1074" s="49"/>
      <c r="Q1074" s="49"/>
      <c r="R1074" s="49"/>
    </row>
    <row r="1075" spans="1:18" ht="15.75">
      <c r="A1075" s="10"/>
      <c r="B1075" s="134" t="s">
        <v>252</v>
      </c>
      <c r="C1075" s="65"/>
      <c r="D1075" s="165"/>
      <c r="E1075" s="65"/>
      <c r="F1075" s="65"/>
      <c r="G1075" s="65"/>
      <c r="H1075" s="65"/>
      <c r="I1075" s="65"/>
      <c r="J1075" s="210"/>
      <c r="K1075" s="210"/>
      <c r="L1075" s="65"/>
      <c r="M1075" s="65"/>
      <c r="N1075" s="78"/>
      <c r="O1075" s="49"/>
      <c r="P1075" s="49"/>
      <c r="Q1075" s="49"/>
      <c r="R1075" s="49"/>
    </row>
    <row r="1076" spans="1:14" ht="15.75">
      <c r="A1076" s="10"/>
      <c r="B1076" s="126" t="s">
        <v>117</v>
      </c>
      <c r="C1076" s="34">
        <v>3199</v>
      </c>
      <c r="D1076" s="181">
        <f>SUM(E1076:N1076)</f>
        <v>0</v>
      </c>
      <c r="E1076" s="275"/>
      <c r="F1076" s="275"/>
      <c r="G1076" s="275"/>
      <c r="H1076" s="275"/>
      <c r="I1076" s="275"/>
      <c r="J1076" s="223"/>
      <c r="K1076" s="223"/>
      <c r="L1076" s="275"/>
      <c r="M1076" s="275"/>
      <c r="N1076" s="275"/>
    </row>
    <row r="1077" spans="1:18" ht="16.5" thickBot="1">
      <c r="A1077" s="10"/>
      <c r="B1077" s="128" t="s">
        <v>253</v>
      </c>
      <c r="C1077" s="3">
        <v>3100</v>
      </c>
      <c r="D1077" s="163">
        <f>SUM(E1077:N1077)</f>
        <v>0</v>
      </c>
      <c r="E1077" s="276">
        <f>E1076</f>
        <v>0</v>
      </c>
      <c r="F1077" s="276">
        <f aca="true" t="shared" si="39" ref="F1077:N1077">F1076</f>
        <v>0</v>
      </c>
      <c r="G1077" s="276">
        <f t="shared" si="39"/>
        <v>0</v>
      </c>
      <c r="H1077" s="276">
        <f t="shared" si="39"/>
        <v>0</v>
      </c>
      <c r="I1077" s="276">
        <f t="shared" si="39"/>
        <v>0</v>
      </c>
      <c r="J1077" s="276">
        <f t="shared" si="39"/>
        <v>0</v>
      </c>
      <c r="K1077" s="276">
        <f t="shared" si="39"/>
        <v>0</v>
      </c>
      <c r="L1077" s="276">
        <f t="shared" si="39"/>
        <v>0</v>
      </c>
      <c r="M1077" s="276">
        <f t="shared" si="39"/>
        <v>0</v>
      </c>
      <c r="N1077" s="276">
        <f t="shared" si="39"/>
        <v>0</v>
      </c>
      <c r="O1077" s="49"/>
      <c r="P1077" s="49"/>
      <c r="Q1077" s="49"/>
      <c r="R1077" s="49"/>
    </row>
    <row r="1078" spans="1:18" ht="15.75">
      <c r="A1078" s="10"/>
      <c r="B1078" s="134" t="s">
        <v>111</v>
      </c>
      <c r="C1078" s="65"/>
      <c r="D1078" s="182"/>
      <c r="E1078" s="39"/>
      <c r="F1078" s="39"/>
      <c r="G1078" s="39"/>
      <c r="H1078" s="39"/>
      <c r="I1078" s="39"/>
      <c r="J1078" s="39"/>
      <c r="K1078" s="39"/>
      <c r="L1078" s="39"/>
      <c r="M1078" s="39"/>
      <c r="N1078" s="287"/>
      <c r="O1078" s="49"/>
      <c r="P1078" s="49"/>
      <c r="Q1078" s="49"/>
      <c r="R1078" s="49"/>
    </row>
    <row r="1079" spans="1:14" ht="15.75">
      <c r="A1079" s="10"/>
      <c r="B1079" s="126" t="s">
        <v>173</v>
      </c>
      <c r="C1079" s="34">
        <v>3299</v>
      </c>
      <c r="D1079" s="181">
        <f>SUM(E1079:N1079)</f>
        <v>0</v>
      </c>
      <c r="E1079" s="275"/>
      <c r="F1079" s="275"/>
      <c r="G1079" s="275"/>
      <c r="H1079" s="275"/>
      <c r="I1079" s="275"/>
      <c r="J1079" s="275"/>
      <c r="K1079" s="275"/>
      <c r="L1079" s="275"/>
      <c r="M1079" s="275"/>
      <c r="N1079" s="275"/>
    </row>
    <row r="1080" spans="1:18" ht="16.5" thickBot="1">
      <c r="A1080" s="10"/>
      <c r="B1080" s="128" t="s">
        <v>275</v>
      </c>
      <c r="C1080" s="3">
        <v>3200</v>
      </c>
      <c r="D1080" s="163">
        <f>SUM(E1080:N1080)</f>
        <v>0</v>
      </c>
      <c r="E1080" s="276">
        <f aca="true" t="shared" si="40" ref="E1080:N1080">E1079</f>
        <v>0</v>
      </c>
      <c r="F1080" s="276">
        <f t="shared" si="40"/>
        <v>0</v>
      </c>
      <c r="G1080" s="276">
        <f t="shared" si="40"/>
        <v>0</v>
      </c>
      <c r="H1080" s="276">
        <f t="shared" si="40"/>
        <v>0</v>
      </c>
      <c r="I1080" s="276">
        <f t="shared" si="40"/>
        <v>0</v>
      </c>
      <c r="J1080" s="276">
        <f t="shared" si="40"/>
        <v>0</v>
      </c>
      <c r="K1080" s="276">
        <f t="shared" si="40"/>
        <v>0</v>
      </c>
      <c r="L1080" s="276">
        <f t="shared" si="40"/>
        <v>0</v>
      </c>
      <c r="M1080" s="276">
        <f t="shared" si="40"/>
        <v>0</v>
      </c>
      <c r="N1080" s="276">
        <f t="shared" si="40"/>
        <v>0</v>
      </c>
      <c r="O1080" s="49"/>
      <c r="P1080" s="49"/>
      <c r="Q1080" s="49"/>
      <c r="R1080" s="49"/>
    </row>
    <row r="1081" spans="1:18" ht="15.75">
      <c r="A1081" s="10"/>
      <c r="B1081" s="131" t="s">
        <v>41</v>
      </c>
      <c r="C1081" s="65"/>
      <c r="D1081" s="164"/>
      <c r="E1081" s="67"/>
      <c r="F1081" s="67"/>
      <c r="G1081" s="67"/>
      <c r="H1081" s="67"/>
      <c r="I1081" s="67"/>
      <c r="J1081" s="67"/>
      <c r="K1081" s="67"/>
      <c r="L1081" s="67"/>
      <c r="M1081" s="67"/>
      <c r="N1081" s="67"/>
      <c r="O1081" s="49"/>
      <c r="P1081" s="49"/>
      <c r="Q1081" s="49"/>
      <c r="R1081" s="49"/>
    </row>
    <row r="1082" spans="1:14" ht="15.75">
      <c r="A1082" s="10"/>
      <c r="B1082" s="126" t="s">
        <v>434</v>
      </c>
      <c r="C1082" s="34">
        <v>3321</v>
      </c>
      <c r="D1082" s="181">
        <f aca="true" t="shared" si="41" ref="D1082:D1092">SUM(E1082:N1082)</f>
        <v>200000</v>
      </c>
      <c r="E1082" s="275"/>
      <c r="F1082" s="275"/>
      <c r="G1082" s="275"/>
      <c r="H1082" s="275"/>
      <c r="I1082" s="275"/>
      <c r="J1082" s="275">
        <v>200000</v>
      </c>
      <c r="K1082" s="275"/>
      <c r="L1082" s="275"/>
      <c r="M1082" s="275"/>
      <c r="N1082" s="275"/>
    </row>
    <row r="1083" spans="1:14" ht="15.75">
      <c r="A1083" s="10"/>
      <c r="B1083" s="126" t="s">
        <v>435</v>
      </c>
      <c r="C1083" s="2">
        <v>3325</v>
      </c>
      <c r="D1083" s="162">
        <f t="shared" si="41"/>
        <v>4000</v>
      </c>
      <c r="E1083" s="256"/>
      <c r="F1083" s="256"/>
      <c r="G1083" s="256"/>
      <c r="H1083" s="256"/>
      <c r="I1083" s="256"/>
      <c r="J1083" s="256">
        <v>4000</v>
      </c>
      <c r="K1083" s="256"/>
      <c r="L1083" s="256"/>
      <c r="M1083" s="256"/>
      <c r="N1083" s="256"/>
    </row>
    <row r="1084" spans="1:14" ht="15.75">
      <c r="A1084" s="10"/>
      <c r="B1084" s="125" t="s">
        <v>442</v>
      </c>
      <c r="C1084" s="23">
        <v>3341</v>
      </c>
      <c r="D1084" s="186">
        <f t="shared" si="41"/>
        <v>0</v>
      </c>
      <c r="E1084" s="256"/>
      <c r="F1084" s="256"/>
      <c r="G1084" s="256"/>
      <c r="H1084" s="256"/>
      <c r="I1084" s="256"/>
      <c r="J1084" s="256"/>
      <c r="K1084" s="256"/>
      <c r="L1084" s="256"/>
      <c r="M1084" s="256"/>
      <c r="N1084" s="256"/>
    </row>
    <row r="1085" spans="1:14" ht="15.75">
      <c r="A1085" s="10"/>
      <c r="B1085" s="126" t="s">
        <v>423</v>
      </c>
      <c r="C1085" s="2">
        <v>3380</v>
      </c>
      <c r="D1085" s="186">
        <f t="shared" si="41"/>
        <v>0</v>
      </c>
      <c r="E1085" s="256"/>
      <c r="F1085" s="256"/>
      <c r="G1085" s="256"/>
      <c r="H1085" s="256"/>
      <c r="I1085" s="256"/>
      <c r="J1085" s="256"/>
      <c r="K1085" s="256"/>
      <c r="L1085" s="256"/>
      <c r="M1085" s="256"/>
      <c r="N1085" s="256"/>
    </row>
    <row r="1086" spans="1:23" s="49" customFormat="1" ht="15.75">
      <c r="A1086" s="10"/>
      <c r="B1086" s="126" t="s">
        <v>46</v>
      </c>
      <c r="C1086" s="2">
        <v>3391</v>
      </c>
      <c r="D1086" s="186">
        <f t="shared" si="41"/>
        <v>0</v>
      </c>
      <c r="E1086" s="256"/>
      <c r="F1086" s="256"/>
      <c r="G1086" s="256"/>
      <c r="H1086" s="256"/>
      <c r="I1086" s="256"/>
      <c r="J1086" s="256"/>
      <c r="K1086" s="256"/>
      <c r="L1086" s="256"/>
      <c r="M1086" s="256"/>
      <c r="N1086" s="256"/>
      <c r="O1086" s="9"/>
      <c r="P1086" s="9"/>
      <c r="Q1086" s="9"/>
      <c r="R1086" s="9"/>
      <c r="S1086" s="308"/>
      <c r="T1086" s="309"/>
      <c r="U1086" s="308"/>
      <c r="V1086" s="308"/>
      <c r="W1086" s="308"/>
    </row>
    <row r="1087" spans="1:23" s="49" customFormat="1" ht="15.75">
      <c r="A1087" s="10"/>
      <c r="B1087" s="126" t="s">
        <v>47</v>
      </c>
      <c r="C1087" s="2">
        <v>3392</v>
      </c>
      <c r="D1087" s="186">
        <f t="shared" si="41"/>
        <v>0</v>
      </c>
      <c r="E1087" s="256"/>
      <c r="F1087" s="256"/>
      <c r="G1087" s="256"/>
      <c r="H1087" s="256"/>
      <c r="I1087" s="256"/>
      <c r="J1087" s="256"/>
      <c r="K1087" s="256"/>
      <c r="L1087" s="256"/>
      <c r="M1087" s="256"/>
      <c r="N1087" s="256"/>
      <c r="O1087" s="9"/>
      <c r="P1087" s="9"/>
      <c r="Q1087" s="9"/>
      <c r="R1087" s="9"/>
      <c r="S1087" s="308"/>
      <c r="T1087" s="309"/>
      <c r="U1087" s="308"/>
      <c r="V1087" s="308"/>
      <c r="W1087" s="308"/>
    </row>
    <row r="1088" spans="1:23" s="49" customFormat="1" ht="15.75">
      <c r="A1088" s="10"/>
      <c r="B1088" s="126" t="s">
        <v>415</v>
      </c>
      <c r="C1088" s="2">
        <v>3395</v>
      </c>
      <c r="D1088" s="186">
        <f t="shared" si="41"/>
        <v>0</v>
      </c>
      <c r="E1088" s="256"/>
      <c r="F1088" s="256"/>
      <c r="G1088" s="256"/>
      <c r="H1088" s="256"/>
      <c r="I1088" s="256"/>
      <c r="J1088" s="256"/>
      <c r="K1088" s="256"/>
      <c r="L1088" s="256"/>
      <c r="M1088" s="256"/>
      <c r="N1088" s="256"/>
      <c r="O1088" s="9"/>
      <c r="P1088" s="9"/>
      <c r="Q1088" s="9"/>
      <c r="R1088" s="9"/>
      <c r="S1088" s="308"/>
      <c r="T1088" s="309"/>
      <c r="U1088" s="308"/>
      <c r="V1088" s="308"/>
      <c r="W1088" s="308"/>
    </row>
    <row r="1089" spans="1:14" ht="15.75">
      <c r="A1089" s="10"/>
      <c r="B1089" s="126" t="s">
        <v>416</v>
      </c>
      <c r="C1089" s="2">
        <v>3396</v>
      </c>
      <c r="D1089" s="186">
        <f t="shared" si="41"/>
        <v>0</v>
      </c>
      <c r="E1089" s="256"/>
      <c r="F1089" s="256"/>
      <c r="G1089" s="256"/>
      <c r="H1089" s="256"/>
      <c r="I1089" s="256"/>
      <c r="J1089" s="256"/>
      <c r="K1089" s="256"/>
      <c r="L1089" s="256"/>
      <c r="M1089" s="256"/>
      <c r="N1089" s="256"/>
    </row>
    <row r="1090" spans="1:23" s="49" customFormat="1" ht="15.75">
      <c r="A1090" s="10"/>
      <c r="B1090" s="126" t="s">
        <v>71</v>
      </c>
      <c r="C1090" s="2">
        <v>3397</v>
      </c>
      <c r="D1090" s="186">
        <f t="shared" si="41"/>
        <v>0</v>
      </c>
      <c r="E1090" s="256"/>
      <c r="F1090" s="256"/>
      <c r="G1090" s="256"/>
      <c r="H1090" s="256"/>
      <c r="I1090" s="256"/>
      <c r="J1090" s="256"/>
      <c r="K1090" s="256"/>
      <c r="L1090" s="256"/>
      <c r="M1090" s="256"/>
      <c r="N1090" s="256"/>
      <c r="O1090" s="9"/>
      <c r="P1090" s="9"/>
      <c r="Q1090" s="9"/>
      <c r="R1090" s="9"/>
      <c r="S1090" s="308"/>
      <c r="T1090" s="309"/>
      <c r="U1090" s="308"/>
      <c r="V1090" s="308"/>
      <c r="W1090" s="308"/>
    </row>
    <row r="1091" spans="1:14" ht="15.75">
      <c r="A1091" s="10"/>
      <c r="B1091" s="126" t="s">
        <v>419</v>
      </c>
      <c r="C1091" s="2">
        <v>3399</v>
      </c>
      <c r="D1091" s="186">
        <f t="shared" si="41"/>
        <v>0</v>
      </c>
      <c r="E1091" s="256"/>
      <c r="F1091" s="256"/>
      <c r="G1091" s="256"/>
      <c r="H1091" s="256"/>
      <c r="I1091" s="256"/>
      <c r="J1091" s="256"/>
      <c r="K1091" s="256"/>
      <c r="L1091" s="256"/>
      <c r="M1091" s="256"/>
      <c r="N1091" s="256"/>
    </row>
    <row r="1092" spans="1:23" s="49" customFormat="1" ht="16.5" thickBot="1">
      <c r="A1092" s="10"/>
      <c r="B1092" s="128" t="s">
        <v>203</v>
      </c>
      <c r="C1092" s="23">
        <v>3300</v>
      </c>
      <c r="D1092" s="163">
        <f t="shared" si="41"/>
        <v>204000</v>
      </c>
      <c r="E1092" s="276">
        <f aca="true" t="shared" si="42" ref="E1092:N1092">SUM(E1082:E1091)</f>
        <v>0</v>
      </c>
      <c r="F1092" s="276">
        <f t="shared" si="42"/>
        <v>0</v>
      </c>
      <c r="G1092" s="276">
        <f t="shared" si="42"/>
        <v>0</v>
      </c>
      <c r="H1092" s="276">
        <f t="shared" si="42"/>
        <v>0</v>
      </c>
      <c r="I1092" s="276">
        <f t="shared" si="42"/>
        <v>0</v>
      </c>
      <c r="J1092" s="276">
        <f t="shared" si="42"/>
        <v>204000</v>
      </c>
      <c r="K1092" s="276">
        <f t="shared" si="42"/>
        <v>0</v>
      </c>
      <c r="L1092" s="276">
        <f t="shared" si="42"/>
        <v>0</v>
      </c>
      <c r="M1092" s="276">
        <f t="shared" si="42"/>
        <v>0</v>
      </c>
      <c r="N1092" s="276">
        <f t="shared" si="42"/>
        <v>0</v>
      </c>
      <c r="S1092" s="308"/>
      <c r="T1092" s="309"/>
      <c r="U1092" s="308"/>
      <c r="V1092" s="308"/>
      <c r="W1092" s="308"/>
    </row>
    <row r="1093" spans="1:23" s="49" customFormat="1" ht="15.75">
      <c r="A1093" s="10"/>
      <c r="B1093" s="131" t="s">
        <v>42</v>
      </c>
      <c r="C1093" s="203"/>
      <c r="D1093" s="203"/>
      <c r="E1093" s="67"/>
      <c r="F1093" s="67"/>
      <c r="G1093" s="67"/>
      <c r="H1093" s="67"/>
      <c r="I1093" s="67"/>
      <c r="J1093" s="67"/>
      <c r="K1093" s="67"/>
      <c r="L1093" s="67"/>
      <c r="M1093" s="67"/>
      <c r="N1093" s="67"/>
      <c r="S1093" s="308"/>
      <c r="T1093" s="309"/>
      <c r="U1093" s="308"/>
      <c r="V1093" s="308"/>
      <c r="W1093" s="308"/>
    </row>
    <row r="1094" spans="1:14" ht="15.75">
      <c r="A1094" s="10"/>
      <c r="B1094" s="126" t="s">
        <v>48</v>
      </c>
      <c r="C1094" s="34">
        <v>3413</v>
      </c>
      <c r="D1094" s="181">
        <f>SUM(E1094:N1094)</f>
        <v>5808091</v>
      </c>
      <c r="E1094" s="288"/>
      <c r="F1094" s="288"/>
      <c r="G1094" s="288"/>
      <c r="H1094" s="288"/>
      <c r="I1094" s="288"/>
      <c r="J1094" s="288"/>
      <c r="K1094" s="275">
        <v>5808091</v>
      </c>
      <c r="L1094" s="275"/>
      <c r="M1094" s="288"/>
      <c r="N1094" s="288"/>
    </row>
    <row r="1095" spans="1:14" ht="15.75">
      <c r="A1095" s="10"/>
      <c r="B1095" s="217" t="s">
        <v>283</v>
      </c>
      <c r="C1095" s="104">
        <v>3418</v>
      </c>
      <c r="D1095" s="181">
        <f aca="true" t="shared" si="43" ref="D1095:D1104">SUM(E1095:N1095)</f>
        <v>0</v>
      </c>
      <c r="E1095" s="256"/>
      <c r="F1095" s="256"/>
      <c r="G1095" s="256"/>
      <c r="H1095" s="256"/>
      <c r="I1095" s="256"/>
      <c r="J1095" s="256"/>
      <c r="K1095" s="256"/>
      <c r="L1095" s="256"/>
      <c r="M1095" s="256"/>
      <c r="N1095" s="256"/>
    </row>
    <row r="1096" spans="1:14" ht="15.75">
      <c r="A1096" s="10"/>
      <c r="B1096" s="217" t="s">
        <v>284</v>
      </c>
      <c r="C1096" s="104">
        <v>3419</v>
      </c>
      <c r="D1096" s="181">
        <f t="shared" si="43"/>
        <v>0</v>
      </c>
      <c r="E1096" s="256"/>
      <c r="F1096" s="256"/>
      <c r="G1096" s="256"/>
      <c r="H1096" s="256"/>
      <c r="I1096" s="256"/>
      <c r="J1096" s="256"/>
      <c r="K1096" s="256"/>
      <c r="L1096" s="256"/>
      <c r="M1096" s="256"/>
      <c r="N1096" s="256"/>
    </row>
    <row r="1097" spans="1:14" ht="15.75">
      <c r="A1097" s="10"/>
      <c r="B1097" s="126" t="s">
        <v>72</v>
      </c>
      <c r="C1097" s="2">
        <v>3421</v>
      </c>
      <c r="D1097" s="186">
        <f t="shared" si="43"/>
        <v>0</v>
      </c>
      <c r="E1097" s="256"/>
      <c r="F1097" s="256"/>
      <c r="G1097" s="256"/>
      <c r="H1097" s="256"/>
      <c r="I1097" s="256"/>
      <c r="J1097" s="256"/>
      <c r="K1097" s="256"/>
      <c r="L1097" s="255"/>
      <c r="M1097" s="255"/>
      <c r="N1097" s="255"/>
    </row>
    <row r="1098" spans="1:14" ht="15.75">
      <c r="A1098" s="10"/>
      <c r="B1098" s="125" t="s">
        <v>272</v>
      </c>
      <c r="C1098" s="23">
        <v>3430</v>
      </c>
      <c r="D1098" s="186">
        <f t="shared" si="43"/>
        <v>42000</v>
      </c>
      <c r="E1098" s="256"/>
      <c r="F1098" s="256"/>
      <c r="G1098" s="256"/>
      <c r="H1098" s="256"/>
      <c r="I1098" s="256"/>
      <c r="J1098" s="256"/>
      <c r="K1098" s="256">
        <v>40000</v>
      </c>
      <c r="L1098" s="256"/>
      <c r="M1098" s="256">
        <v>2000</v>
      </c>
      <c r="N1098" s="256"/>
    </row>
    <row r="1099" spans="1:14" ht="15.75">
      <c r="A1099" s="10"/>
      <c r="B1099" s="126" t="s">
        <v>314</v>
      </c>
      <c r="C1099" s="2">
        <v>3440</v>
      </c>
      <c r="D1099" s="186">
        <f t="shared" si="43"/>
        <v>0</v>
      </c>
      <c r="E1099" s="256"/>
      <c r="F1099" s="256"/>
      <c r="G1099" s="256"/>
      <c r="H1099" s="256"/>
      <c r="I1099" s="256"/>
      <c r="J1099" s="256"/>
      <c r="K1099" s="256"/>
      <c r="L1099" s="256"/>
      <c r="M1099" s="256"/>
      <c r="N1099" s="256"/>
    </row>
    <row r="1100" spans="1:14" ht="15.75">
      <c r="A1100" s="10"/>
      <c r="B1100" s="126" t="s">
        <v>73</v>
      </c>
      <c r="C1100" s="2">
        <v>3490</v>
      </c>
      <c r="D1100" s="186">
        <f t="shared" si="43"/>
        <v>15000</v>
      </c>
      <c r="E1100" s="256"/>
      <c r="F1100" s="256"/>
      <c r="G1100" s="256"/>
      <c r="H1100" s="256"/>
      <c r="I1100" s="256"/>
      <c r="J1100" s="256"/>
      <c r="K1100" s="256"/>
      <c r="L1100" s="256"/>
      <c r="M1100" s="256">
        <v>15000</v>
      </c>
      <c r="N1100" s="256"/>
    </row>
    <row r="1101" spans="1:14" ht="15.75">
      <c r="A1101" s="10"/>
      <c r="B1101" s="126" t="s">
        <v>74</v>
      </c>
      <c r="C1101" s="2">
        <v>3496</v>
      </c>
      <c r="D1101" s="186">
        <f t="shared" si="43"/>
        <v>0</v>
      </c>
      <c r="E1101" s="288"/>
      <c r="F1101" s="288"/>
      <c r="G1101" s="288"/>
      <c r="H1101" s="288"/>
      <c r="I1101" s="288"/>
      <c r="J1101" s="288"/>
      <c r="K1101" s="288"/>
      <c r="L1101" s="288"/>
      <c r="M1101" s="256"/>
      <c r="N1101" s="288"/>
    </row>
    <row r="1102" spans="1:14" ht="15.75">
      <c r="A1102" s="10"/>
      <c r="B1102" s="126" t="s">
        <v>320</v>
      </c>
      <c r="C1102" s="2">
        <v>3497</v>
      </c>
      <c r="D1102" s="186">
        <f t="shared" si="43"/>
        <v>0</v>
      </c>
      <c r="E1102" s="256"/>
      <c r="F1102" s="256"/>
      <c r="G1102" s="256"/>
      <c r="H1102" s="256"/>
      <c r="I1102" s="256"/>
      <c r="J1102" s="256"/>
      <c r="K1102" s="256"/>
      <c r="L1102" s="256"/>
      <c r="M1102" s="256"/>
      <c r="N1102" s="256"/>
    </row>
    <row r="1103" spans="1:18" ht="16.5" thickBot="1">
      <c r="A1103" s="10"/>
      <c r="B1103" s="126" t="s">
        <v>204</v>
      </c>
      <c r="C1103" s="2">
        <v>3400</v>
      </c>
      <c r="D1103" s="163">
        <f t="shared" si="43"/>
        <v>5865091</v>
      </c>
      <c r="E1103" s="54">
        <f>SUM(E1094:E1102)</f>
        <v>0</v>
      </c>
      <c r="F1103" s="54">
        <f aca="true" t="shared" si="44" ref="F1103:N1103">SUM(F1094:F1102)</f>
        <v>0</v>
      </c>
      <c r="G1103" s="54">
        <f t="shared" si="44"/>
        <v>0</v>
      </c>
      <c r="H1103" s="54">
        <f t="shared" si="44"/>
        <v>0</v>
      </c>
      <c r="I1103" s="54">
        <f t="shared" si="44"/>
        <v>0</v>
      </c>
      <c r="J1103" s="54">
        <f t="shared" si="44"/>
        <v>0</v>
      </c>
      <c r="K1103" s="54">
        <f t="shared" si="44"/>
        <v>5848091</v>
      </c>
      <c r="L1103" s="54">
        <f t="shared" si="44"/>
        <v>0</v>
      </c>
      <c r="M1103" s="54">
        <f t="shared" si="44"/>
        <v>17000</v>
      </c>
      <c r="N1103" s="54">
        <f t="shared" si="44"/>
        <v>0</v>
      </c>
      <c r="O1103" s="49"/>
      <c r="P1103" s="49"/>
      <c r="Q1103" s="49"/>
      <c r="R1103" s="49"/>
    </row>
    <row r="1104" spans="1:14" ht="16.5" thickBot="1">
      <c r="A1104" s="10"/>
      <c r="B1104" s="218" t="s">
        <v>205</v>
      </c>
      <c r="C1104" s="56"/>
      <c r="D1104" s="187">
        <f t="shared" si="43"/>
        <v>6069091</v>
      </c>
      <c r="E1104" s="36">
        <f aca="true" t="shared" si="45" ref="E1104:N1104">E1077+E1092+E1103+E1080</f>
        <v>0</v>
      </c>
      <c r="F1104" s="36">
        <f t="shared" si="45"/>
        <v>0</v>
      </c>
      <c r="G1104" s="36">
        <f t="shared" si="45"/>
        <v>0</v>
      </c>
      <c r="H1104" s="36">
        <f t="shared" si="45"/>
        <v>0</v>
      </c>
      <c r="I1104" s="36">
        <f t="shared" si="45"/>
        <v>0</v>
      </c>
      <c r="J1104" s="36">
        <f t="shared" si="45"/>
        <v>204000</v>
      </c>
      <c r="K1104" s="36">
        <f t="shared" si="45"/>
        <v>5848091</v>
      </c>
      <c r="L1104" s="36">
        <f t="shared" si="45"/>
        <v>0</v>
      </c>
      <c r="M1104" s="36">
        <f t="shared" si="45"/>
        <v>17000</v>
      </c>
      <c r="N1104" s="36">
        <f t="shared" si="45"/>
        <v>0</v>
      </c>
    </row>
    <row r="1105" spans="1:23" s="49" customFormat="1" ht="15.75">
      <c r="A1105" s="10"/>
      <c r="B1105" s="229" t="s">
        <v>49</v>
      </c>
      <c r="C1105" s="3"/>
      <c r="D1105" s="170"/>
      <c r="E1105" s="20"/>
      <c r="F1105" s="20"/>
      <c r="G1105" s="20"/>
      <c r="H1105" s="20"/>
      <c r="I1105" s="20"/>
      <c r="J1105" s="20"/>
      <c r="K1105" s="20"/>
      <c r="L1105" s="20"/>
      <c r="M1105" s="20"/>
      <c r="N1105" s="20"/>
      <c r="O1105" s="9"/>
      <c r="P1105" s="9"/>
      <c r="Q1105" s="9"/>
      <c r="R1105" s="9"/>
      <c r="S1105" s="308"/>
      <c r="T1105" s="309"/>
      <c r="U1105" s="308"/>
      <c r="V1105" s="308"/>
      <c r="W1105" s="308"/>
    </row>
    <row r="1106" spans="1:23" s="49" customFormat="1" ht="15.75">
      <c r="A1106" s="10"/>
      <c r="B1106" s="1" t="s">
        <v>262</v>
      </c>
      <c r="C1106" s="2">
        <v>3710</v>
      </c>
      <c r="D1106" s="162">
        <f aca="true" t="shared" si="46" ref="D1106:D1111">SUM(E1106:N1106)</f>
        <v>0</v>
      </c>
      <c r="E1106" s="256"/>
      <c r="F1106" s="256"/>
      <c r="G1106" s="256"/>
      <c r="H1106" s="256"/>
      <c r="I1106" s="256"/>
      <c r="J1106" s="256"/>
      <c r="K1106" s="256"/>
      <c r="L1106" s="256"/>
      <c r="M1106" s="256"/>
      <c r="N1106" s="256"/>
      <c r="O1106" s="9"/>
      <c r="P1106" s="9"/>
      <c r="Q1106" s="9"/>
      <c r="R1106" s="9"/>
      <c r="S1106" s="308"/>
      <c r="T1106" s="309"/>
      <c r="U1106" s="308"/>
      <c r="V1106" s="308"/>
      <c r="W1106" s="308"/>
    </row>
    <row r="1107" spans="1:14" ht="15.75">
      <c r="A1107" s="10"/>
      <c r="B1107" s="1" t="s">
        <v>110</v>
      </c>
      <c r="C1107" s="2">
        <v>3720</v>
      </c>
      <c r="D1107" s="162">
        <f t="shared" si="46"/>
        <v>0</v>
      </c>
      <c r="E1107" s="256"/>
      <c r="F1107" s="256"/>
      <c r="G1107" s="256"/>
      <c r="H1107" s="256"/>
      <c r="I1107" s="256"/>
      <c r="J1107" s="256"/>
      <c r="K1107" s="256"/>
      <c r="L1107" s="256"/>
      <c r="M1107" s="256"/>
      <c r="N1107" s="256"/>
    </row>
    <row r="1108" spans="1:14" ht="15.75">
      <c r="A1108" s="10"/>
      <c r="B1108" s="1" t="s">
        <v>212</v>
      </c>
      <c r="C1108" s="2">
        <v>3730</v>
      </c>
      <c r="D1108" s="162">
        <f t="shared" si="46"/>
        <v>0</v>
      </c>
      <c r="E1108" s="256"/>
      <c r="F1108" s="256"/>
      <c r="G1108" s="256"/>
      <c r="H1108" s="256"/>
      <c r="I1108" s="256"/>
      <c r="J1108" s="256"/>
      <c r="K1108" s="256"/>
      <c r="L1108" s="256"/>
      <c r="M1108" s="256"/>
      <c r="N1108" s="256"/>
    </row>
    <row r="1109" spans="1:14" ht="15.75">
      <c r="A1109" s="10"/>
      <c r="B1109" s="1" t="s">
        <v>65</v>
      </c>
      <c r="C1109" s="2">
        <v>3740</v>
      </c>
      <c r="D1109" s="162">
        <f t="shared" si="46"/>
        <v>0</v>
      </c>
      <c r="E1109" s="256"/>
      <c r="F1109" s="256"/>
      <c r="G1109" s="256"/>
      <c r="H1109" s="256"/>
      <c r="I1109" s="256"/>
      <c r="J1109" s="256"/>
      <c r="K1109" s="256"/>
      <c r="L1109" s="256"/>
      <c r="M1109" s="256"/>
      <c r="N1109" s="256"/>
    </row>
    <row r="1110" spans="1:14" ht="15.75">
      <c r="A1110" s="10"/>
      <c r="B1110" s="1" t="s">
        <v>281</v>
      </c>
      <c r="C1110" s="2">
        <v>3750</v>
      </c>
      <c r="D1110" s="162">
        <f t="shared" si="46"/>
        <v>0</v>
      </c>
      <c r="E1110" s="256"/>
      <c r="F1110" s="256"/>
      <c r="G1110" s="256"/>
      <c r="H1110" s="256"/>
      <c r="I1110" s="256"/>
      <c r="J1110" s="256"/>
      <c r="K1110" s="256"/>
      <c r="L1110" s="256"/>
      <c r="M1110" s="256"/>
      <c r="N1110" s="256"/>
    </row>
    <row r="1111" spans="1:14" ht="15.75">
      <c r="A1111" s="10"/>
      <c r="B1111" s="1" t="s">
        <v>439</v>
      </c>
      <c r="C1111" s="2">
        <v>3770</v>
      </c>
      <c r="D1111" s="162">
        <f t="shared" si="46"/>
        <v>0</v>
      </c>
      <c r="E1111" s="256"/>
      <c r="F1111" s="256"/>
      <c r="G1111" s="256"/>
      <c r="H1111" s="256"/>
      <c r="I1111" s="256"/>
      <c r="J1111" s="256"/>
      <c r="K1111" s="256"/>
      <c r="L1111" s="256"/>
      <c r="M1111" s="256"/>
      <c r="N1111" s="256"/>
    </row>
    <row r="1112" spans="1:14" ht="15.75">
      <c r="A1112" s="10"/>
      <c r="B1112" s="131" t="s">
        <v>16</v>
      </c>
      <c r="C1112" s="93"/>
      <c r="D1112" s="188"/>
      <c r="E1112" s="277"/>
      <c r="F1112" s="277"/>
      <c r="G1112" s="277"/>
      <c r="H1112" s="277"/>
      <c r="I1112" s="277"/>
      <c r="J1112" s="277"/>
      <c r="K1112" s="278"/>
      <c r="L1112" s="278"/>
      <c r="M1112" s="278"/>
      <c r="N1112" s="278"/>
    </row>
    <row r="1113" spans="1:14" ht="15.75">
      <c r="A1113" s="10"/>
      <c r="B1113" s="126" t="s">
        <v>178</v>
      </c>
      <c r="C1113" s="2">
        <v>3610</v>
      </c>
      <c r="D1113" s="162">
        <f aca="true" t="shared" si="47" ref="D1113:D1122">SUM(E1113:N1113)</f>
        <v>0</v>
      </c>
      <c r="E1113" s="256"/>
      <c r="F1113" s="256"/>
      <c r="G1113" s="256"/>
      <c r="H1113" s="256"/>
      <c r="I1113" s="256"/>
      <c r="J1113" s="256"/>
      <c r="K1113" s="256"/>
      <c r="L1113" s="256"/>
      <c r="M1113" s="256"/>
      <c r="N1113" s="256"/>
    </row>
    <row r="1114" spans="1:14" ht="15.75">
      <c r="A1114" s="10"/>
      <c r="B1114" s="126" t="s">
        <v>146</v>
      </c>
      <c r="C1114" s="2">
        <v>3620</v>
      </c>
      <c r="D1114" s="162">
        <f t="shared" si="47"/>
        <v>0</v>
      </c>
      <c r="E1114" s="256"/>
      <c r="F1114" s="256"/>
      <c r="G1114" s="256"/>
      <c r="H1114" s="256"/>
      <c r="I1114" s="256"/>
      <c r="J1114" s="256"/>
      <c r="K1114" s="256"/>
      <c r="L1114" s="256"/>
      <c r="M1114" s="256"/>
      <c r="N1114" s="256"/>
    </row>
    <row r="1115" spans="1:14" ht="15.75">
      <c r="A1115" s="10"/>
      <c r="B1115" s="126" t="s">
        <v>148</v>
      </c>
      <c r="C1115" s="2">
        <v>3640</v>
      </c>
      <c r="D1115" s="162">
        <f t="shared" si="47"/>
        <v>0</v>
      </c>
      <c r="E1115" s="256"/>
      <c r="F1115" s="256"/>
      <c r="G1115" s="256"/>
      <c r="H1115" s="256"/>
      <c r="I1115" s="256"/>
      <c r="J1115" s="256"/>
      <c r="K1115" s="256"/>
      <c r="L1115" s="256"/>
      <c r="M1115" s="256"/>
      <c r="N1115" s="256"/>
    </row>
    <row r="1116" spans="1:14" ht="15.75">
      <c r="A1116" s="10"/>
      <c r="B1116" s="126" t="s">
        <v>213</v>
      </c>
      <c r="C1116" s="2">
        <v>3650</v>
      </c>
      <c r="D1116" s="162">
        <f t="shared" si="47"/>
        <v>0</v>
      </c>
      <c r="E1116" s="256"/>
      <c r="F1116" s="256"/>
      <c r="G1116" s="256"/>
      <c r="H1116" s="256"/>
      <c r="I1116" s="256"/>
      <c r="J1116" s="256"/>
      <c r="K1116" s="256"/>
      <c r="L1116" s="256"/>
      <c r="M1116" s="256"/>
      <c r="N1116" s="256"/>
    </row>
    <row r="1117" spans="1:23" s="49" customFormat="1" ht="15.75">
      <c r="A1117" s="10"/>
      <c r="B1117" s="127" t="s">
        <v>267</v>
      </c>
      <c r="C1117" s="23">
        <v>3660</v>
      </c>
      <c r="D1117" s="162">
        <f t="shared" si="47"/>
        <v>0</v>
      </c>
      <c r="E1117" s="256"/>
      <c r="F1117" s="256"/>
      <c r="G1117" s="256"/>
      <c r="H1117" s="256"/>
      <c r="I1117" s="256"/>
      <c r="J1117" s="256"/>
      <c r="K1117" s="256"/>
      <c r="L1117" s="256"/>
      <c r="M1117" s="256"/>
      <c r="N1117" s="256"/>
      <c r="O1117" s="9"/>
      <c r="P1117" s="9"/>
      <c r="Q1117" s="9"/>
      <c r="R1117" s="9"/>
      <c r="S1117" s="308"/>
      <c r="T1117" s="309"/>
      <c r="U1117" s="308"/>
      <c r="V1117" s="308"/>
      <c r="W1117" s="308"/>
    </row>
    <row r="1118" spans="1:14" ht="15.75">
      <c r="A1118" s="10"/>
      <c r="B1118" s="126" t="s">
        <v>149</v>
      </c>
      <c r="C1118" s="2">
        <v>3670</v>
      </c>
      <c r="D1118" s="162">
        <f t="shared" si="47"/>
        <v>0</v>
      </c>
      <c r="E1118" s="279"/>
      <c r="F1118" s="279"/>
      <c r="G1118" s="279"/>
      <c r="H1118" s="279"/>
      <c r="I1118" s="279"/>
      <c r="J1118" s="279"/>
      <c r="K1118" s="279"/>
      <c r="L1118" s="279"/>
      <c r="M1118" s="279"/>
      <c r="N1118" s="279"/>
    </row>
    <row r="1119" spans="1:14" ht="15.75">
      <c r="A1119" s="10"/>
      <c r="B1119" s="126" t="s">
        <v>150</v>
      </c>
      <c r="C1119" s="2">
        <v>3690</v>
      </c>
      <c r="D1119" s="162">
        <f t="shared" si="47"/>
        <v>0</v>
      </c>
      <c r="E1119" s="279"/>
      <c r="F1119" s="279"/>
      <c r="G1119" s="279"/>
      <c r="H1119" s="279"/>
      <c r="I1119" s="279"/>
      <c r="J1119" s="279"/>
      <c r="K1119" s="279"/>
      <c r="L1119" s="279"/>
      <c r="M1119" s="279"/>
      <c r="N1119" s="279"/>
    </row>
    <row r="1120" spans="1:14" ht="16.5" thickBot="1">
      <c r="A1120" s="10"/>
      <c r="B1120" s="126" t="s">
        <v>190</v>
      </c>
      <c r="C1120" s="56">
        <v>3600</v>
      </c>
      <c r="D1120" s="156">
        <f t="shared" si="47"/>
        <v>0</v>
      </c>
      <c r="E1120" s="36">
        <f aca="true" t="shared" si="48" ref="E1120:K1120">SUM(E1113:E1119)</f>
        <v>0</v>
      </c>
      <c r="F1120" s="36">
        <f t="shared" si="48"/>
        <v>0</v>
      </c>
      <c r="G1120" s="36">
        <f t="shared" si="48"/>
        <v>0</v>
      </c>
      <c r="H1120" s="36">
        <f t="shared" si="48"/>
        <v>0</v>
      </c>
      <c r="I1120" s="36">
        <f t="shared" si="48"/>
        <v>0</v>
      </c>
      <c r="J1120" s="36">
        <f t="shared" si="48"/>
        <v>0</v>
      </c>
      <c r="K1120" s="36">
        <f t="shared" si="48"/>
        <v>0</v>
      </c>
      <c r="L1120" s="36">
        <f>SUM(L1113:L1119)</f>
        <v>0</v>
      </c>
      <c r="M1120" s="36">
        <f>SUM(M1113:M1119)</f>
        <v>0</v>
      </c>
      <c r="N1120" s="36">
        <f>SUM(N1113:N1119)</f>
        <v>0</v>
      </c>
    </row>
    <row r="1121" spans="1:14" ht="16.5" thickBot="1">
      <c r="A1121" s="10"/>
      <c r="B1121" s="218" t="s">
        <v>17</v>
      </c>
      <c r="C1121" s="56"/>
      <c r="D1121" s="156">
        <f t="shared" si="47"/>
        <v>0</v>
      </c>
      <c r="E1121" s="36">
        <f aca="true" t="shared" si="49" ref="E1121:K1121">SUM(E1106:E1111)+E1120</f>
        <v>0</v>
      </c>
      <c r="F1121" s="36">
        <f t="shared" si="49"/>
        <v>0</v>
      </c>
      <c r="G1121" s="36">
        <f t="shared" si="49"/>
        <v>0</v>
      </c>
      <c r="H1121" s="36">
        <f t="shared" si="49"/>
        <v>0</v>
      </c>
      <c r="I1121" s="36">
        <f t="shared" si="49"/>
        <v>0</v>
      </c>
      <c r="J1121" s="36">
        <f t="shared" si="49"/>
        <v>0</v>
      </c>
      <c r="K1121" s="36">
        <f t="shared" si="49"/>
        <v>0</v>
      </c>
      <c r="L1121" s="36">
        <f>SUM(L1106:L1111)+L1120</f>
        <v>0</v>
      </c>
      <c r="M1121" s="36">
        <f>SUM(M1106:M1111)+M1120</f>
        <v>0</v>
      </c>
      <c r="N1121" s="36">
        <f>SUM(N1106:N1111)+N1120</f>
        <v>0</v>
      </c>
    </row>
    <row r="1122" spans="1:14" ht="15.75">
      <c r="A1122" s="10"/>
      <c r="B1122" s="1" t="str">
        <f>IF(H2="","Fund Balance",CONCATENATE("Fund Balance, ",LOOKUP(H2,T2:T10,U2:U10)))</f>
        <v>Fund Balance, July 1, 2022</v>
      </c>
      <c r="C1122" s="2">
        <v>2800</v>
      </c>
      <c r="D1122" s="162">
        <f t="shared" si="47"/>
        <v>4893559</v>
      </c>
      <c r="E1122" s="256"/>
      <c r="F1122" s="256"/>
      <c r="G1122" s="256"/>
      <c r="H1122" s="256"/>
      <c r="I1122" s="256"/>
      <c r="J1122" s="256">
        <v>106028</v>
      </c>
      <c r="K1122" s="256">
        <v>4532535</v>
      </c>
      <c r="L1122" s="256"/>
      <c r="M1122" s="256">
        <v>254996</v>
      </c>
      <c r="N1122" s="256"/>
    </row>
    <row r="1123" spans="1:14" ht="15.75">
      <c r="A1123" s="10"/>
      <c r="B1123" s="229" t="s">
        <v>50</v>
      </c>
      <c r="C1123" s="3"/>
      <c r="D1123" s="105"/>
      <c r="E1123" s="4"/>
      <c r="F1123" s="20"/>
      <c r="G1123" s="4"/>
      <c r="H1123" s="4"/>
      <c r="I1123" s="4"/>
      <c r="J1123" s="4"/>
      <c r="K1123" s="4"/>
      <c r="L1123" s="4"/>
      <c r="M1123" s="4"/>
      <c r="N1123" s="4"/>
    </row>
    <row r="1124" spans="1:14" ht="16.5" thickBot="1">
      <c r="A1124" s="10"/>
      <c r="B1124" s="218" t="s">
        <v>321</v>
      </c>
      <c r="C1124" s="56"/>
      <c r="D1124" s="106">
        <f>SUM(E1124:N1124)</f>
        <v>10962650</v>
      </c>
      <c r="E1124" s="6">
        <f aca="true" t="shared" si="50" ref="E1124:K1124">(E1104+E1121+E1122)</f>
        <v>0</v>
      </c>
      <c r="F1124" s="6">
        <f t="shared" si="50"/>
        <v>0</v>
      </c>
      <c r="G1124" s="6">
        <f t="shared" si="50"/>
        <v>0</v>
      </c>
      <c r="H1124" s="6">
        <f t="shared" si="50"/>
        <v>0</v>
      </c>
      <c r="I1124" s="6">
        <f t="shared" si="50"/>
        <v>0</v>
      </c>
      <c r="J1124" s="6">
        <f t="shared" si="50"/>
        <v>310028</v>
      </c>
      <c r="K1124" s="6">
        <f t="shared" si="50"/>
        <v>10380626</v>
      </c>
      <c r="L1124" s="6">
        <f>(L1104+L1121+L1122)</f>
        <v>0</v>
      </c>
      <c r="M1124" s="6">
        <f>(M1104+M1121+M1122)</f>
        <v>271996</v>
      </c>
      <c r="N1124" s="6">
        <f>(N1104+N1121+N1122)</f>
        <v>0</v>
      </c>
    </row>
    <row r="1125" spans="1:14" ht="16.5" thickTop="1">
      <c r="A1125" s="10"/>
      <c r="B1125" s="31"/>
      <c r="C1125" s="115"/>
      <c r="D1125" s="107"/>
      <c r="E1125" s="46"/>
      <c r="F1125" s="46"/>
      <c r="G1125" s="46"/>
      <c r="H1125" s="46"/>
      <c r="I1125" s="46"/>
      <c r="J1125" s="46"/>
      <c r="K1125" s="46"/>
      <c r="L1125" s="46"/>
      <c r="M1125" s="46"/>
      <c r="N1125" s="46"/>
    </row>
    <row r="1126" spans="1:2" ht="15.75">
      <c r="A1126" s="10"/>
      <c r="B1126" s="9" t="s">
        <v>30</v>
      </c>
    </row>
    <row r="1127" spans="1:2" ht="15.75">
      <c r="A1127" s="198"/>
      <c r="B1127" s="140"/>
    </row>
    <row r="1128" spans="1:2" ht="15.75">
      <c r="A1128" s="10" t="s">
        <v>481</v>
      </c>
      <c r="B1128" s="11" t="str">
        <f>$B$1</f>
        <v>DISTRICT SCHOOL BOARD OF OKEECHOBEE COUNTY</v>
      </c>
    </row>
    <row r="1129" spans="1:3" ht="15.75">
      <c r="A1129" s="198"/>
      <c r="B1129" s="12" t="s">
        <v>8</v>
      </c>
      <c r="C1129" s="140"/>
    </row>
    <row r="1130" spans="1:2" ht="15.75">
      <c r="A1130" s="10"/>
      <c r="B1130" s="12" t="str">
        <f>$B$26</f>
        <v>For Fiscal Year Ending June 30, 2023</v>
      </c>
    </row>
    <row r="1131" spans="1:14" ht="15.75">
      <c r="A1131" s="10"/>
      <c r="N1131" s="100"/>
    </row>
    <row r="1132" spans="1:14" ht="15.75">
      <c r="A1132" s="10"/>
      <c r="B1132" s="58" t="s">
        <v>506</v>
      </c>
      <c r="C1132" s="241"/>
      <c r="N1132" s="100" t="s">
        <v>482</v>
      </c>
    </row>
    <row r="1133" spans="1:18" ht="15.75">
      <c r="A1133" s="10"/>
      <c r="B1133" s="110"/>
      <c r="C1133" s="93"/>
      <c r="D1133" s="189"/>
      <c r="E1133" s="101">
        <v>310</v>
      </c>
      <c r="F1133" s="101">
        <v>320</v>
      </c>
      <c r="G1133" s="101">
        <v>330</v>
      </c>
      <c r="H1133" s="101">
        <v>340</v>
      </c>
      <c r="I1133" s="101">
        <v>350</v>
      </c>
      <c r="J1133" s="101">
        <v>360</v>
      </c>
      <c r="K1133" s="101">
        <v>370</v>
      </c>
      <c r="L1133" s="101">
        <v>380</v>
      </c>
      <c r="M1133" s="101">
        <v>390</v>
      </c>
      <c r="N1133" s="101">
        <v>399</v>
      </c>
      <c r="O1133" s="49"/>
      <c r="P1133" s="49"/>
      <c r="Q1133" s="49"/>
      <c r="R1133" s="49"/>
    </row>
    <row r="1134" spans="1:18" ht="31.5">
      <c r="A1134" s="10"/>
      <c r="B1134" s="229" t="s">
        <v>451</v>
      </c>
      <c r="C1134" s="99" t="s">
        <v>311</v>
      </c>
      <c r="D1134" s="227" t="s">
        <v>20</v>
      </c>
      <c r="E1134" s="99" t="s">
        <v>303</v>
      </c>
      <c r="F1134" s="99" t="s">
        <v>290</v>
      </c>
      <c r="G1134" s="99" t="s">
        <v>426</v>
      </c>
      <c r="H1134" s="99" t="s">
        <v>304</v>
      </c>
      <c r="I1134" s="99" t="s">
        <v>310</v>
      </c>
      <c r="J1134" s="99" t="s">
        <v>305</v>
      </c>
      <c r="K1134" s="99" t="s">
        <v>307</v>
      </c>
      <c r="L1134" s="99" t="s">
        <v>295</v>
      </c>
      <c r="M1134" s="99" t="s">
        <v>308</v>
      </c>
      <c r="N1134" s="99" t="s">
        <v>298</v>
      </c>
      <c r="O1134" s="49"/>
      <c r="P1134" s="49"/>
      <c r="Q1134" s="49"/>
      <c r="R1134" s="49"/>
    </row>
    <row r="1135" spans="1:18" ht="15.75">
      <c r="A1135" s="10"/>
      <c r="B1135" s="34"/>
      <c r="C1135" s="2"/>
      <c r="D1135" s="154"/>
      <c r="E1135" s="3" t="s">
        <v>289</v>
      </c>
      <c r="F1135" s="3" t="s">
        <v>254</v>
      </c>
      <c r="G1135" s="3" t="s">
        <v>110</v>
      </c>
      <c r="H1135" s="3" t="s">
        <v>292</v>
      </c>
      <c r="I1135" s="39"/>
      <c r="J1135" s="3" t="s">
        <v>306</v>
      </c>
      <c r="K1135" s="3" t="s">
        <v>404</v>
      </c>
      <c r="L1135" s="3" t="s">
        <v>269</v>
      </c>
      <c r="M1135" s="3" t="s">
        <v>297</v>
      </c>
      <c r="N1135" s="3" t="s">
        <v>299</v>
      </c>
      <c r="O1135" s="49"/>
      <c r="P1135" s="49"/>
      <c r="Q1135" s="49"/>
      <c r="R1135" s="49"/>
    </row>
    <row r="1136" spans="1:18" ht="15.75">
      <c r="A1136" s="10"/>
      <c r="B1136" s="131" t="s">
        <v>406</v>
      </c>
      <c r="C1136" s="93"/>
      <c r="D1136" s="98"/>
      <c r="E1136" s="111"/>
      <c r="F1136" s="111"/>
      <c r="G1136" s="111"/>
      <c r="H1136" s="111"/>
      <c r="I1136" s="111"/>
      <c r="J1136" s="111"/>
      <c r="K1136" s="111"/>
      <c r="L1136" s="111"/>
      <c r="M1136" s="111"/>
      <c r="N1136" s="111"/>
      <c r="O1136" s="49"/>
      <c r="P1136" s="49"/>
      <c r="Q1136" s="49"/>
      <c r="R1136" s="49"/>
    </row>
    <row r="1137" spans="1:14" ht="15.75">
      <c r="A1137" s="10"/>
      <c r="B1137" s="126" t="s">
        <v>405</v>
      </c>
      <c r="C1137" s="2">
        <v>610</v>
      </c>
      <c r="D1137" s="162">
        <f aca="true" t="shared" si="51" ref="D1137:D1151">SUM(E1137:N1137)</f>
        <v>0</v>
      </c>
      <c r="E1137" s="256"/>
      <c r="F1137" s="256"/>
      <c r="G1137" s="256"/>
      <c r="H1137" s="256"/>
      <c r="I1137" s="256"/>
      <c r="J1137" s="256"/>
      <c r="K1137" s="256"/>
      <c r="L1137" s="256"/>
      <c r="M1137" s="256"/>
      <c r="N1137" s="256"/>
    </row>
    <row r="1138" spans="1:14" ht="15.75">
      <c r="A1138" s="10"/>
      <c r="B1138" s="126" t="s">
        <v>401</v>
      </c>
      <c r="C1138" s="2">
        <v>620</v>
      </c>
      <c r="D1138" s="162">
        <f t="shared" si="51"/>
        <v>0</v>
      </c>
      <c r="E1138" s="256"/>
      <c r="F1138" s="256"/>
      <c r="G1138" s="256"/>
      <c r="H1138" s="256"/>
      <c r="I1138" s="256"/>
      <c r="J1138" s="256"/>
      <c r="K1138" s="256"/>
      <c r="L1138" s="256"/>
      <c r="M1138" s="256"/>
      <c r="N1138" s="256"/>
    </row>
    <row r="1139" spans="1:14" ht="15.75">
      <c r="A1139" s="10"/>
      <c r="B1139" s="126" t="s">
        <v>214</v>
      </c>
      <c r="C1139" s="2">
        <v>630</v>
      </c>
      <c r="D1139" s="162">
        <f t="shared" si="51"/>
        <v>3500000</v>
      </c>
      <c r="E1139" s="256"/>
      <c r="F1139" s="256"/>
      <c r="G1139" s="256"/>
      <c r="H1139" s="256"/>
      <c r="I1139" s="256"/>
      <c r="J1139" s="256"/>
      <c r="K1139" s="256">
        <v>3500000</v>
      </c>
      <c r="L1139" s="256"/>
      <c r="M1139" s="256"/>
      <c r="N1139" s="256"/>
    </row>
    <row r="1140" spans="1:14" ht="15.75">
      <c r="A1140" s="10"/>
      <c r="B1140" s="126" t="s">
        <v>322</v>
      </c>
      <c r="C1140" s="2">
        <v>640</v>
      </c>
      <c r="D1140" s="162">
        <f t="shared" si="51"/>
        <v>803144</v>
      </c>
      <c r="E1140" s="256"/>
      <c r="F1140" s="256"/>
      <c r="G1140" s="256"/>
      <c r="H1140" s="256"/>
      <c r="I1140" s="256"/>
      <c r="J1140" s="256">
        <v>310028</v>
      </c>
      <c r="K1140" s="256">
        <f>773144+30000-310028</f>
        <v>493116</v>
      </c>
      <c r="L1140" s="256"/>
      <c r="M1140" s="256"/>
      <c r="N1140" s="256"/>
    </row>
    <row r="1141" spans="1:14" ht="15.75">
      <c r="A1141" s="10"/>
      <c r="B1141" s="126" t="s">
        <v>215</v>
      </c>
      <c r="C1141" s="2">
        <v>650</v>
      </c>
      <c r="D1141" s="162">
        <f t="shared" si="51"/>
        <v>887465</v>
      </c>
      <c r="E1141" s="256"/>
      <c r="F1141" s="256"/>
      <c r="G1141" s="256"/>
      <c r="H1141" s="256"/>
      <c r="I1141" s="256"/>
      <c r="J1141" s="256"/>
      <c r="K1141" s="256">
        <v>887465</v>
      </c>
      <c r="L1141" s="256"/>
      <c r="M1141" s="256"/>
      <c r="N1141" s="256"/>
    </row>
    <row r="1142" spans="1:14" ht="15.75">
      <c r="A1142" s="10"/>
      <c r="B1142" s="126" t="s">
        <v>216</v>
      </c>
      <c r="C1142" s="2">
        <v>660</v>
      </c>
      <c r="D1142" s="162">
        <f t="shared" si="51"/>
        <v>0</v>
      </c>
      <c r="E1142" s="256"/>
      <c r="F1142" s="256"/>
      <c r="G1142" s="256"/>
      <c r="H1142" s="256"/>
      <c r="I1142" s="256"/>
      <c r="J1142" s="256"/>
      <c r="K1142" s="256"/>
      <c r="L1142" s="256"/>
      <c r="M1142" s="256"/>
      <c r="N1142" s="256"/>
    </row>
    <row r="1143" spans="1:14" ht="15.75">
      <c r="A1143" s="10"/>
      <c r="B1143" s="126" t="s">
        <v>217</v>
      </c>
      <c r="C1143" s="2">
        <v>670</v>
      </c>
      <c r="D1143" s="162">
        <f t="shared" si="51"/>
        <v>0</v>
      </c>
      <c r="E1143" s="256"/>
      <c r="F1143" s="256"/>
      <c r="G1143" s="256"/>
      <c r="H1143" s="256"/>
      <c r="I1143" s="256"/>
      <c r="J1143" s="256"/>
      <c r="K1143" s="256"/>
      <c r="L1143" s="256"/>
      <c r="M1143" s="256"/>
      <c r="N1143" s="256"/>
    </row>
    <row r="1144" spans="1:14" ht="15.75">
      <c r="A1144" s="10"/>
      <c r="B1144" s="126" t="s">
        <v>218</v>
      </c>
      <c r="C1144" s="2">
        <v>680</v>
      </c>
      <c r="D1144" s="162">
        <f t="shared" si="51"/>
        <v>4802045</v>
      </c>
      <c r="E1144" s="256"/>
      <c r="F1144" s="256"/>
      <c r="G1144" s="256"/>
      <c r="H1144" s="256"/>
      <c r="I1144" s="256"/>
      <c r="J1144" s="256"/>
      <c r="K1144" s="256">
        <f>K1124-K1140-K1141-K1139-K1154</f>
        <v>4800045</v>
      </c>
      <c r="L1144" s="256"/>
      <c r="M1144" s="256">
        <v>2000</v>
      </c>
      <c r="N1144" s="256"/>
    </row>
    <row r="1145" spans="1:14" ht="15.75">
      <c r="A1145" s="10"/>
      <c r="B1145" s="126" t="s">
        <v>219</v>
      </c>
      <c r="C1145" s="2">
        <v>690</v>
      </c>
      <c r="D1145" s="162">
        <f t="shared" si="51"/>
        <v>0</v>
      </c>
      <c r="E1145" s="256"/>
      <c r="F1145" s="256"/>
      <c r="G1145" s="256"/>
      <c r="H1145" s="256"/>
      <c r="I1145" s="256"/>
      <c r="J1145" s="256"/>
      <c r="K1145" s="256"/>
      <c r="L1145" s="256"/>
      <c r="M1145" s="256"/>
      <c r="N1145" s="256"/>
    </row>
    <row r="1146" spans="1:14" ht="15.75">
      <c r="A1146" s="10"/>
      <c r="B1146" s="126" t="s">
        <v>458</v>
      </c>
      <c r="C1146" s="2">
        <v>793</v>
      </c>
      <c r="D1146" s="162">
        <f t="shared" si="51"/>
        <v>0</v>
      </c>
      <c r="E1146" s="291"/>
      <c r="F1146" s="291"/>
      <c r="G1146" s="291"/>
      <c r="H1146" s="291"/>
      <c r="I1146" s="291"/>
      <c r="J1146" s="291"/>
      <c r="K1146" s="256"/>
      <c r="L1146" s="291"/>
      <c r="M1146" s="291"/>
      <c r="N1146" s="291"/>
    </row>
    <row r="1147" spans="1:14" ht="15.75">
      <c r="A1147" s="10"/>
      <c r="B1147" s="126" t="s">
        <v>462</v>
      </c>
      <c r="C1147" s="2">
        <v>795</v>
      </c>
      <c r="D1147" s="162">
        <f t="shared" si="51"/>
        <v>0</v>
      </c>
      <c r="E1147" s="291"/>
      <c r="F1147" s="291"/>
      <c r="G1147" s="291"/>
      <c r="H1147" s="291"/>
      <c r="I1147" s="291"/>
      <c r="J1147" s="291"/>
      <c r="K1147" s="291"/>
      <c r="L1147" s="291"/>
      <c r="M1147" s="256"/>
      <c r="N1147" s="291"/>
    </row>
    <row r="1148" spans="1:23" s="49" customFormat="1" ht="15.75">
      <c r="A1148" s="10"/>
      <c r="B1148" s="126" t="s">
        <v>208</v>
      </c>
      <c r="C1148" s="2">
        <v>710</v>
      </c>
      <c r="D1148" s="162">
        <f t="shared" si="51"/>
        <v>0</v>
      </c>
      <c r="E1148" s="256"/>
      <c r="F1148" s="256"/>
      <c r="G1148" s="256"/>
      <c r="H1148" s="256"/>
      <c r="I1148" s="256"/>
      <c r="J1148" s="256"/>
      <c r="K1148" s="256"/>
      <c r="L1148" s="256"/>
      <c r="M1148" s="256"/>
      <c r="N1148" s="256"/>
      <c r="O1148" s="9"/>
      <c r="P1148" s="9"/>
      <c r="Q1148" s="9"/>
      <c r="R1148" s="9"/>
      <c r="S1148" s="308"/>
      <c r="T1148" s="309"/>
      <c r="U1148" s="308"/>
      <c r="V1148" s="308"/>
      <c r="W1148" s="308"/>
    </row>
    <row r="1149" spans="1:23" s="49" customFormat="1" ht="15.75">
      <c r="A1149" s="10"/>
      <c r="B1149" s="126" t="s">
        <v>220</v>
      </c>
      <c r="C1149" s="2">
        <v>720</v>
      </c>
      <c r="D1149" s="162">
        <f t="shared" si="51"/>
        <v>0</v>
      </c>
      <c r="E1149" s="256"/>
      <c r="F1149" s="256"/>
      <c r="G1149" s="256"/>
      <c r="H1149" s="256"/>
      <c r="I1149" s="256"/>
      <c r="J1149" s="256"/>
      <c r="K1149" s="256"/>
      <c r="L1149" s="256"/>
      <c r="M1149" s="256"/>
      <c r="N1149" s="256"/>
      <c r="O1149" s="9"/>
      <c r="P1149" s="9"/>
      <c r="Q1149" s="9"/>
      <c r="R1149" s="9"/>
      <c r="S1149" s="308"/>
      <c r="T1149" s="309"/>
      <c r="U1149" s="308"/>
      <c r="V1149" s="308"/>
      <c r="W1149" s="308"/>
    </row>
    <row r="1150" spans="1:23" s="49" customFormat="1" ht="15.75">
      <c r="A1150" s="10"/>
      <c r="B1150" s="126" t="s">
        <v>210</v>
      </c>
      <c r="C1150" s="2">
        <v>730</v>
      </c>
      <c r="D1150" s="162">
        <f t="shared" si="51"/>
        <v>0</v>
      </c>
      <c r="E1150" s="256"/>
      <c r="F1150" s="256"/>
      <c r="G1150" s="256"/>
      <c r="H1150" s="256"/>
      <c r="I1150" s="256"/>
      <c r="J1150" s="256"/>
      <c r="K1150" s="256"/>
      <c r="L1150" s="256"/>
      <c r="M1150" s="256"/>
      <c r="N1150" s="256"/>
      <c r="O1150" s="9"/>
      <c r="P1150" s="9"/>
      <c r="Q1150" s="9"/>
      <c r="R1150" s="9"/>
      <c r="S1150" s="308"/>
      <c r="T1150" s="309"/>
      <c r="U1150" s="308"/>
      <c r="V1150" s="308"/>
      <c r="W1150" s="308"/>
    </row>
    <row r="1151" spans="1:23" s="49" customFormat="1" ht="16.5" thickBot="1">
      <c r="A1151" s="10"/>
      <c r="B1151" s="229" t="s">
        <v>26</v>
      </c>
      <c r="C1151" s="102"/>
      <c r="D1151" s="163">
        <f t="shared" si="51"/>
        <v>9992654</v>
      </c>
      <c r="E1151" s="276">
        <f aca="true" t="shared" si="52" ref="E1151:N1151">SUM(E1137:E1150)</f>
        <v>0</v>
      </c>
      <c r="F1151" s="276">
        <f t="shared" si="52"/>
        <v>0</v>
      </c>
      <c r="G1151" s="276">
        <f t="shared" si="52"/>
        <v>0</v>
      </c>
      <c r="H1151" s="276">
        <f t="shared" si="52"/>
        <v>0</v>
      </c>
      <c r="I1151" s="276">
        <f t="shared" si="52"/>
        <v>0</v>
      </c>
      <c r="J1151" s="276">
        <f t="shared" si="52"/>
        <v>310028</v>
      </c>
      <c r="K1151" s="276">
        <f t="shared" si="52"/>
        <v>9680626</v>
      </c>
      <c r="L1151" s="276">
        <f t="shared" si="52"/>
        <v>0</v>
      </c>
      <c r="M1151" s="276">
        <f t="shared" si="52"/>
        <v>2000</v>
      </c>
      <c r="N1151" s="276">
        <f t="shared" si="52"/>
        <v>0</v>
      </c>
      <c r="O1151" s="9"/>
      <c r="P1151" s="9"/>
      <c r="Q1151" s="9"/>
      <c r="R1151" s="9"/>
      <c r="S1151" s="308"/>
      <c r="T1151" s="309"/>
      <c r="U1151" s="308"/>
      <c r="V1151" s="308"/>
      <c r="W1151" s="308"/>
    </row>
    <row r="1152" spans="1:14" ht="15.75">
      <c r="A1152" s="10"/>
      <c r="B1152" s="263" t="s">
        <v>27</v>
      </c>
      <c r="C1152" s="93"/>
      <c r="D1152" s="170"/>
      <c r="E1152" s="284"/>
      <c r="F1152" s="20"/>
      <c r="G1152" s="20"/>
      <c r="H1152" s="20"/>
      <c r="I1152" s="20"/>
      <c r="J1152" s="20"/>
      <c r="K1152" s="20"/>
      <c r="L1152" s="20"/>
      <c r="M1152" s="20"/>
      <c r="N1152" s="20"/>
    </row>
    <row r="1153" spans="1:14" ht="15.75">
      <c r="A1153" s="10"/>
      <c r="B1153" s="132" t="s">
        <v>44</v>
      </c>
      <c r="C1153" s="3"/>
      <c r="D1153" s="105"/>
      <c r="E1153" s="67"/>
      <c r="F1153" s="4"/>
      <c r="G1153" s="4"/>
      <c r="H1153" s="4"/>
      <c r="I1153" s="4"/>
      <c r="J1153" s="4"/>
      <c r="K1153" s="4"/>
      <c r="L1153" s="4"/>
      <c r="M1153" s="4"/>
      <c r="N1153" s="4"/>
    </row>
    <row r="1154" spans="1:14" ht="15.75">
      <c r="A1154" s="10"/>
      <c r="B1154" s="126" t="s">
        <v>183</v>
      </c>
      <c r="C1154" s="2">
        <v>910</v>
      </c>
      <c r="D1154" s="162">
        <f aca="true" t="shared" si="53" ref="D1154:D1162">SUM(E1154:N1154)</f>
        <v>700000</v>
      </c>
      <c r="E1154" s="275"/>
      <c r="F1154" s="256"/>
      <c r="G1154" s="256"/>
      <c r="H1154" s="256"/>
      <c r="I1154" s="256"/>
      <c r="J1154" s="256"/>
      <c r="K1154" s="256">
        <v>700000</v>
      </c>
      <c r="L1154" s="256"/>
      <c r="M1154" s="256"/>
      <c r="N1154" s="256"/>
    </row>
    <row r="1155" spans="1:14" ht="15.75">
      <c r="A1155" s="10"/>
      <c r="B1155" s="126" t="s">
        <v>165</v>
      </c>
      <c r="C1155" s="2">
        <v>920</v>
      </c>
      <c r="D1155" s="162">
        <f t="shared" si="53"/>
        <v>0</v>
      </c>
      <c r="E1155" s="275"/>
      <c r="F1155" s="256"/>
      <c r="G1155" s="256"/>
      <c r="H1155" s="256"/>
      <c r="I1155" s="256"/>
      <c r="J1155" s="256"/>
      <c r="K1155" s="256"/>
      <c r="L1155" s="256"/>
      <c r="M1155" s="256"/>
      <c r="N1155" s="256"/>
    </row>
    <row r="1156" spans="1:14" ht="15.75">
      <c r="A1156" s="10"/>
      <c r="B1156" s="126" t="s">
        <v>211</v>
      </c>
      <c r="C1156" s="2">
        <v>940</v>
      </c>
      <c r="D1156" s="162">
        <f t="shared" si="53"/>
        <v>0</v>
      </c>
      <c r="E1156" s="275"/>
      <c r="F1156" s="256"/>
      <c r="G1156" s="256"/>
      <c r="H1156" s="256"/>
      <c r="I1156" s="256"/>
      <c r="J1156" s="256"/>
      <c r="K1156" s="256"/>
      <c r="L1156" s="256"/>
      <c r="M1156" s="256"/>
      <c r="N1156" s="256"/>
    </row>
    <row r="1157" spans="1:14" ht="15.75">
      <c r="A1157" s="10"/>
      <c r="B1157" s="126" t="s">
        <v>213</v>
      </c>
      <c r="C1157" s="2">
        <v>950</v>
      </c>
      <c r="D1157" s="162">
        <f t="shared" si="53"/>
        <v>0</v>
      </c>
      <c r="E1157" s="275"/>
      <c r="F1157" s="256"/>
      <c r="G1157" s="256"/>
      <c r="H1157" s="256"/>
      <c r="I1157" s="256"/>
      <c r="J1157" s="256"/>
      <c r="K1157" s="256"/>
      <c r="L1157" s="256"/>
      <c r="M1157" s="256"/>
      <c r="N1157" s="256"/>
    </row>
    <row r="1158" spans="1:14" ht="15.75">
      <c r="A1158" s="10"/>
      <c r="B1158" s="125" t="s">
        <v>263</v>
      </c>
      <c r="C1158" s="32">
        <v>960</v>
      </c>
      <c r="D1158" s="161">
        <f t="shared" si="53"/>
        <v>0</v>
      </c>
      <c r="E1158" s="275"/>
      <c r="F1158" s="256"/>
      <c r="G1158" s="256"/>
      <c r="H1158" s="256"/>
      <c r="I1158" s="256"/>
      <c r="J1158" s="256"/>
      <c r="K1158" s="256"/>
      <c r="L1158" s="256"/>
      <c r="M1158" s="256"/>
      <c r="N1158" s="256"/>
    </row>
    <row r="1159" spans="1:14" ht="15.75">
      <c r="A1159" s="10"/>
      <c r="B1159" s="126" t="s">
        <v>168</v>
      </c>
      <c r="C1159" s="2">
        <v>970</v>
      </c>
      <c r="D1159" s="162">
        <f t="shared" si="53"/>
        <v>0</v>
      </c>
      <c r="E1159" s="275"/>
      <c r="F1159" s="256"/>
      <c r="G1159" s="256"/>
      <c r="H1159" s="256"/>
      <c r="I1159" s="256"/>
      <c r="J1159" s="256"/>
      <c r="K1159" s="256"/>
      <c r="L1159" s="256"/>
      <c r="M1159" s="256"/>
      <c r="N1159" s="256"/>
    </row>
    <row r="1160" spans="1:14" ht="15.75">
      <c r="A1160" s="10"/>
      <c r="B1160" s="126" t="s">
        <v>169</v>
      </c>
      <c r="C1160" s="2">
        <v>990</v>
      </c>
      <c r="D1160" s="162">
        <f t="shared" si="53"/>
        <v>0</v>
      </c>
      <c r="E1160" s="255"/>
      <c r="F1160" s="279"/>
      <c r="G1160" s="279"/>
      <c r="H1160" s="279"/>
      <c r="I1160" s="279"/>
      <c r="J1160" s="279"/>
      <c r="K1160" s="279"/>
      <c r="L1160" s="279"/>
      <c r="M1160" s="279"/>
      <c r="N1160" s="279"/>
    </row>
    <row r="1161" spans="1:14" ht="16.5" thickBot="1">
      <c r="A1161" s="10"/>
      <c r="B1161" s="126" t="s">
        <v>170</v>
      </c>
      <c r="C1161" s="56">
        <v>9700</v>
      </c>
      <c r="D1161" s="156">
        <f t="shared" si="53"/>
        <v>700000</v>
      </c>
      <c r="E1161" s="36">
        <f aca="true" t="shared" si="54" ref="E1161:K1161">SUM(E1154:E1160)</f>
        <v>0</v>
      </c>
      <c r="F1161" s="36">
        <f t="shared" si="54"/>
        <v>0</v>
      </c>
      <c r="G1161" s="36">
        <f t="shared" si="54"/>
        <v>0</v>
      </c>
      <c r="H1161" s="36">
        <f t="shared" si="54"/>
        <v>0</v>
      </c>
      <c r="I1161" s="36">
        <f t="shared" si="54"/>
        <v>0</v>
      </c>
      <c r="J1161" s="36">
        <f t="shared" si="54"/>
        <v>0</v>
      </c>
      <c r="K1161" s="36">
        <f t="shared" si="54"/>
        <v>700000</v>
      </c>
      <c r="L1161" s="36">
        <f>SUM(L1154:L1160)</f>
        <v>0</v>
      </c>
      <c r="M1161" s="36">
        <f>SUM(M1154:M1160)</f>
        <v>0</v>
      </c>
      <c r="N1161" s="36">
        <f>SUM(N1154:N1160)</f>
        <v>0</v>
      </c>
    </row>
    <row r="1162" spans="1:14" ht="16.5" thickBot="1">
      <c r="A1162" s="10"/>
      <c r="B1162" s="218" t="s">
        <v>29</v>
      </c>
      <c r="C1162" s="56"/>
      <c r="D1162" s="190">
        <f t="shared" si="53"/>
        <v>700000</v>
      </c>
      <c r="E1162" s="283">
        <f aca="true" t="shared" si="55" ref="E1162:K1162">(E1161)</f>
        <v>0</v>
      </c>
      <c r="F1162" s="36">
        <f t="shared" si="55"/>
        <v>0</v>
      </c>
      <c r="G1162" s="36">
        <f t="shared" si="55"/>
        <v>0</v>
      </c>
      <c r="H1162" s="36">
        <f t="shared" si="55"/>
        <v>0</v>
      </c>
      <c r="I1162" s="36">
        <f t="shared" si="55"/>
        <v>0</v>
      </c>
      <c r="J1162" s="36">
        <f t="shared" si="55"/>
        <v>0</v>
      </c>
      <c r="K1162" s="36">
        <f t="shared" si="55"/>
        <v>700000</v>
      </c>
      <c r="L1162" s="36">
        <f>(L1161)</f>
        <v>0</v>
      </c>
      <c r="M1162" s="36">
        <f>(M1161)</f>
        <v>0</v>
      </c>
      <c r="N1162" s="36">
        <f>(N1161)</f>
        <v>0</v>
      </c>
    </row>
    <row r="1163" spans="1:14" ht="15.75">
      <c r="A1163" s="10"/>
      <c r="B1163" s="258"/>
      <c r="C1163" s="146"/>
      <c r="D1163" s="164"/>
      <c r="E1163" s="4"/>
      <c r="F1163" s="4"/>
      <c r="G1163" s="4"/>
      <c r="H1163" s="4"/>
      <c r="I1163" s="4"/>
      <c r="J1163" s="4"/>
      <c r="K1163" s="4"/>
      <c r="L1163" s="4"/>
      <c r="M1163" s="4"/>
      <c r="N1163" s="4"/>
    </row>
    <row r="1164" spans="1:14" ht="15.75">
      <c r="A1164" s="10"/>
      <c r="B1164" s="27" t="str">
        <f>IF(H$2="","Nonspendable Fund Balance",CONCATENATE("Nonspendable Fund Balance, ",LOOKUP(H$2,T$2:T$10,V$2:V$10)))</f>
        <v>Nonspendable Fund Balance, June 30, 2023</v>
      </c>
      <c r="C1164" s="34">
        <v>2710</v>
      </c>
      <c r="D1164" s="181">
        <f aca="true" t="shared" si="56" ref="D1164:D1169">SUM(E1164:N1164)</f>
        <v>0</v>
      </c>
      <c r="E1164" s="256"/>
      <c r="F1164" s="285"/>
      <c r="G1164" s="285"/>
      <c r="H1164" s="285"/>
      <c r="I1164" s="285"/>
      <c r="J1164" s="285"/>
      <c r="K1164" s="285"/>
      <c r="L1164" s="285"/>
      <c r="M1164" s="285"/>
      <c r="N1164" s="285"/>
    </row>
    <row r="1165" spans="1:14" ht="15.75">
      <c r="A1165" s="10"/>
      <c r="B1165" s="1" t="str">
        <f>IF(H$2="","Restricted Fund Balance",CONCATENATE("Restricted Fund Balance, ",LOOKUP(H$2,T$2:T$10,V$2:V$10)))</f>
        <v>Restricted Fund Balance, June 30, 2023</v>
      </c>
      <c r="C1165" s="2">
        <v>2720</v>
      </c>
      <c r="D1165" s="181">
        <f t="shared" si="56"/>
        <v>269996</v>
      </c>
      <c r="E1165" s="275"/>
      <c r="F1165" s="255"/>
      <c r="G1165" s="255"/>
      <c r="H1165" s="255"/>
      <c r="I1165" s="255"/>
      <c r="J1165" s="255"/>
      <c r="K1165" s="255"/>
      <c r="L1165" s="255"/>
      <c r="M1165" s="255">
        <f>271996-2000</f>
        <v>269996</v>
      </c>
      <c r="N1165" s="255"/>
    </row>
    <row r="1166" spans="1:14" ht="15.75">
      <c r="A1166" s="10"/>
      <c r="B1166" s="1" t="str">
        <f>IF(H$2="","Committed Fund Balance",CONCATENATE("Committed Fund Balance, ",LOOKUP(H$2,T$2:T$10,V$2:V$10)))</f>
        <v>Committed Fund Balance, June 30, 2023</v>
      </c>
      <c r="C1166" s="2">
        <v>2730</v>
      </c>
      <c r="D1166" s="161">
        <f t="shared" si="56"/>
        <v>0</v>
      </c>
      <c r="E1166" s="275"/>
      <c r="F1166" s="255"/>
      <c r="G1166" s="255"/>
      <c r="H1166" s="255"/>
      <c r="I1166" s="255"/>
      <c r="J1166" s="255"/>
      <c r="K1166" s="255"/>
      <c r="L1166" s="255"/>
      <c r="M1166" s="255"/>
      <c r="N1166" s="255"/>
    </row>
    <row r="1167" spans="1:14" ht="15.75">
      <c r="A1167" s="10"/>
      <c r="B1167" s="1" t="str">
        <f>IF(H$2="","Assigned Fund Balance",CONCATENATE("Assigned Fund Balance, ",LOOKUP(H$2,T$2:T$10,V$2:V$10)))</f>
        <v>Assigned Fund Balance, June 30, 2023</v>
      </c>
      <c r="C1167" s="2">
        <v>2740</v>
      </c>
      <c r="D1167" s="161">
        <f t="shared" si="56"/>
        <v>0</v>
      </c>
      <c r="E1167" s="275"/>
      <c r="F1167" s="255"/>
      <c r="G1167" s="255"/>
      <c r="H1167" s="255"/>
      <c r="I1167" s="255"/>
      <c r="J1167" s="255"/>
      <c r="K1167" s="255"/>
      <c r="L1167" s="255"/>
      <c r="M1167" s="255"/>
      <c r="N1167" s="255"/>
    </row>
    <row r="1168" spans="1:14" ht="15.75">
      <c r="A1168" s="10"/>
      <c r="B1168" s="1" t="str">
        <f>IF(H$2="","Unassigned Fund Balance",CONCATENATE("Unassigned Fund Balance, ",LOOKUP(H$2,T$2:T$10,V$2:V$10)))</f>
        <v>Unassigned Fund Balance, June 30, 2023</v>
      </c>
      <c r="C1168" s="2">
        <v>2750</v>
      </c>
      <c r="D1168" s="161">
        <f t="shared" si="56"/>
        <v>0</v>
      </c>
      <c r="E1168" s="275"/>
      <c r="F1168" s="255"/>
      <c r="G1168" s="255"/>
      <c r="H1168" s="255"/>
      <c r="I1168" s="255"/>
      <c r="J1168" s="255"/>
      <c r="K1168" s="255"/>
      <c r="L1168" s="255"/>
      <c r="M1168" s="255"/>
      <c r="N1168" s="255"/>
    </row>
    <row r="1169" spans="1:18" ht="16.5" thickBot="1">
      <c r="A1169" s="10"/>
      <c r="B1169" s="260" t="s">
        <v>247</v>
      </c>
      <c r="C1169" s="23">
        <v>2700</v>
      </c>
      <c r="D1169" s="163">
        <f t="shared" si="56"/>
        <v>269996</v>
      </c>
      <c r="E1169" s="54">
        <f>SUM(E1164:E1168)</f>
        <v>0</v>
      </c>
      <c r="F1169" s="54">
        <f aca="true" t="shared" si="57" ref="F1169:N1169">SUM(F1164:F1168)</f>
        <v>0</v>
      </c>
      <c r="G1169" s="54">
        <f t="shared" si="57"/>
        <v>0</v>
      </c>
      <c r="H1169" s="54">
        <f t="shared" si="57"/>
        <v>0</v>
      </c>
      <c r="I1169" s="54">
        <f t="shared" si="57"/>
        <v>0</v>
      </c>
      <c r="J1169" s="54">
        <f t="shared" si="57"/>
        <v>0</v>
      </c>
      <c r="K1169" s="54">
        <f t="shared" si="57"/>
        <v>0</v>
      </c>
      <c r="L1169" s="54">
        <f t="shared" si="57"/>
        <v>0</v>
      </c>
      <c r="M1169" s="54">
        <f t="shared" si="57"/>
        <v>269996</v>
      </c>
      <c r="N1169" s="54">
        <f t="shared" si="57"/>
        <v>0</v>
      </c>
      <c r="O1169" s="49"/>
      <c r="P1169" s="49"/>
      <c r="Q1169" s="49"/>
      <c r="R1169" s="49"/>
    </row>
    <row r="1170" spans="1:14" ht="15.75">
      <c r="A1170" s="10"/>
      <c r="B1170" s="229" t="s">
        <v>315</v>
      </c>
      <c r="C1170" s="55"/>
      <c r="D1170" s="105"/>
      <c r="E1170" s="67"/>
      <c r="F1170" s="67"/>
      <c r="G1170" s="67"/>
      <c r="H1170" s="67"/>
      <c r="I1170" s="67"/>
      <c r="J1170" s="67"/>
      <c r="K1170" s="67"/>
      <c r="L1170" s="67"/>
      <c r="M1170" s="67"/>
      <c r="N1170" s="67"/>
    </row>
    <row r="1171" spans="1:14" ht="16.5" thickBot="1">
      <c r="A1171" s="10"/>
      <c r="B1171" s="218" t="s">
        <v>246</v>
      </c>
      <c r="C1171" s="5"/>
      <c r="D1171" s="106">
        <f>SUM(E1171:N1171)</f>
        <v>10962650</v>
      </c>
      <c r="E1171" s="61">
        <f>E1151+E1162+E1169</f>
        <v>0</v>
      </c>
      <c r="F1171" s="61">
        <f aca="true" t="shared" si="58" ref="F1171:N1171">F1151+F1162+F1169</f>
        <v>0</v>
      </c>
      <c r="G1171" s="61">
        <f t="shared" si="58"/>
        <v>0</v>
      </c>
      <c r="H1171" s="61">
        <f t="shared" si="58"/>
        <v>0</v>
      </c>
      <c r="I1171" s="61">
        <f t="shared" si="58"/>
        <v>0</v>
      </c>
      <c r="J1171" s="61">
        <f t="shared" si="58"/>
        <v>310028</v>
      </c>
      <c r="K1171" s="61">
        <f t="shared" si="58"/>
        <v>10380626</v>
      </c>
      <c r="L1171" s="61">
        <f t="shared" si="58"/>
        <v>0</v>
      </c>
      <c r="M1171" s="61">
        <f t="shared" si="58"/>
        <v>271996</v>
      </c>
      <c r="N1171" s="61">
        <f t="shared" si="58"/>
        <v>0</v>
      </c>
    </row>
    <row r="1172" spans="1:11" ht="16.5" thickTop="1">
      <c r="A1172" s="10"/>
      <c r="D1172" s="191"/>
      <c r="E1172" s="73"/>
      <c r="F1172" s="73"/>
      <c r="G1172" s="73"/>
      <c r="H1172" s="73"/>
      <c r="I1172" s="73"/>
      <c r="J1172" s="73"/>
      <c r="K1172" s="73"/>
    </row>
    <row r="1173" spans="1:7" ht="15.75">
      <c r="A1173" s="10"/>
      <c r="B1173" s="9" t="s">
        <v>52</v>
      </c>
      <c r="G1173" s="74"/>
    </row>
    <row r="1174" spans="1:7" ht="15.75">
      <c r="A1174" s="198"/>
      <c r="G1174" s="74"/>
    </row>
    <row r="1175" spans="1:7" ht="15.75">
      <c r="A1175" s="10" t="s">
        <v>487</v>
      </c>
      <c r="B1175" s="11" t="str">
        <f>$B$1</f>
        <v>DISTRICT SCHOOL BOARD OF OKEECHOBEE COUNTY</v>
      </c>
      <c r="D1175" s="92"/>
      <c r="G1175" s="74"/>
    </row>
    <row r="1176" spans="1:7" ht="15.75">
      <c r="A1176" s="10"/>
      <c r="B1176" s="12" t="s">
        <v>8</v>
      </c>
      <c r="D1176" s="92"/>
      <c r="G1176" s="74"/>
    </row>
    <row r="1177" spans="1:23" ht="15.75">
      <c r="A1177" s="10"/>
      <c r="B1177" s="12" t="str">
        <f>$B$26</f>
        <v>For Fiscal Year Ending June 30, 2023</v>
      </c>
      <c r="D1177" s="92"/>
      <c r="G1177" s="74"/>
      <c r="S1177" s="312"/>
      <c r="U1177" s="312"/>
      <c r="V1177" s="312"/>
      <c r="W1177" s="312"/>
    </row>
    <row r="1178" spans="1:20" ht="15.75">
      <c r="A1178" s="10"/>
      <c r="B1178" s="12"/>
      <c r="D1178" s="92"/>
      <c r="G1178" s="74"/>
      <c r="T1178" s="313"/>
    </row>
    <row r="1179" spans="1:11" ht="15.75">
      <c r="A1179" s="10"/>
      <c r="B1179" s="58" t="s">
        <v>507</v>
      </c>
      <c r="D1179" s="214" t="s">
        <v>488</v>
      </c>
      <c r="E1179" s="140"/>
      <c r="G1179" s="74"/>
      <c r="K1179" s="74"/>
    </row>
    <row r="1180" spans="1:7" ht="15.75">
      <c r="A1180" s="10"/>
      <c r="B1180" s="77"/>
      <c r="C1180" s="103" t="s">
        <v>9</v>
      </c>
      <c r="D1180" s="175"/>
      <c r="G1180" s="74"/>
    </row>
    <row r="1181" spans="1:23" s="49" customFormat="1" ht="15.75">
      <c r="A1181" s="10"/>
      <c r="B1181" s="230" t="s">
        <v>452</v>
      </c>
      <c r="C1181" s="81" t="s">
        <v>10</v>
      </c>
      <c r="D1181" s="176"/>
      <c r="E1181" s="9"/>
      <c r="F1181" s="9"/>
      <c r="G1181" s="74"/>
      <c r="H1181" s="9"/>
      <c r="I1181" s="9"/>
      <c r="J1181" s="9"/>
      <c r="K1181" s="9"/>
      <c r="L1181" s="9"/>
      <c r="M1181" s="9"/>
      <c r="N1181" s="9"/>
      <c r="O1181" s="9"/>
      <c r="P1181" s="9"/>
      <c r="Q1181" s="9"/>
      <c r="R1181" s="9"/>
      <c r="S1181" s="308"/>
      <c r="T1181" s="309"/>
      <c r="U1181" s="308"/>
      <c r="V1181" s="308"/>
      <c r="W1181" s="308"/>
    </row>
    <row r="1182" spans="1:7" ht="15.75">
      <c r="A1182" s="10"/>
      <c r="B1182" s="82" t="s">
        <v>61</v>
      </c>
      <c r="C1182" s="83">
        <v>3100</v>
      </c>
      <c r="D1182" s="172"/>
      <c r="G1182" s="74"/>
    </row>
    <row r="1183" spans="1:7" ht="15.75">
      <c r="A1183" s="10"/>
      <c r="B1183" s="1" t="s">
        <v>285</v>
      </c>
      <c r="C1183" s="83">
        <v>3200</v>
      </c>
      <c r="D1183" s="172"/>
      <c r="G1183" s="74"/>
    </row>
    <row r="1184" spans="1:7" ht="15.75">
      <c r="A1184" s="10"/>
      <c r="B1184" s="82" t="s">
        <v>62</v>
      </c>
      <c r="C1184" s="83">
        <v>3300</v>
      </c>
      <c r="D1184" s="172"/>
      <c r="G1184" s="74"/>
    </row>
    <row r="1185" spans="1:7" ht="16.5" thickBot="1">
      <c r="A1185" s="10"/>
      <c r="B1185" s="1" t="s">
        <v>63</v>
      </c>
      <c r="C1185" s="104">
        <v>3400</v>
      </c>
      <c r="D1185" s="259"/>
      <c r="G1185" s="74"/>
    </row>
    <row r="1186" spans="1:7" ht="16.5" thickBot="1">
      <c r="A1186" s="10"/>
      <c r="B1186" s="230" t="s">
        <v>205</v>
      </c>
      <c r="C1186" s="84"/>
      <c r="D1186" s="177">
        <f>SUM(D1182:D1185)</f>
        <v>0</v>
      </c>
      <c r="G1186" s="74"/>
    </row>
    <row r="1187" spans="1:7" ht="15.75">
      <c r="A1187" s="10"/>
      <c r="B1187" s="268" t="s">
        <v>15</v>
      </c>
      <c r="C1187" s="90"/>
      <c r="D1187" s="178"/>
      <c r="G1187" s="74"/>
    </row>
    <row r="1188" spans="1:7" ht="15.75">
      <c r="A1188" s="10"/>
      <c r="B1188" s="1" t="s">
        <v>112</v>
      </c>
      <c r="C1188" s="104">
        <v>3730</v>
      </c>
      <c r="D1188" s="172"/>
      <c r="G1188" s="74"/>
    </row>
    <row r="1189" spans="1:7" ht="15.75">
      <c r="A1189" s="10"/>
      <c r="B1189" s="1" t="s">
        <v>65</v>
      </c>
      <c r="C1189" s="104">
        <v>3740</v>
      </c>
      <c r="D1189" s="251"/>
      <c r="G1189" s="74"/>
    </row>
    <row r="1190" spans="1:7" ht="15.75">
      <c r="A1190" s="10"/>
      <c r="B1190" s="133" t="s">
        <v>16</v>
      </c>
      <c r="C1190" s="90"/>
      <c r="D1190" s="157"/>
      <c r="G1190" s="74"/>
    </row>
    <row r="1191" spans="1:7" ht="15.75">
      <c r="A1191" s="10"/>
      <c r="B1191" s="126" t="s">
        <v>178</v>
      </c>
      <c r="C1191" s="83">
        <v>3610</v>
      </c>
      <c r="D1191" s="172"/>
      <c r="G1191" s="74"/>
    </row>
    <row r="1192" spans="1:7" ht="15.75">
      <c r="A1192" s="10"/>
      <c r="B1192" s="126" t="s">
        <v>146</v>
      </c>
      <c r="C1192" s="83">
        <v>3620</v>
      </c>
      <c r="D1192" s="172"/>
      <c r="G1192" s="74"/>
    </row>
    <row r="1193" spans="1:7" ht="15.75">
      <c r="A1193" s="10"/>
      <c r="B1193" s="126" t="s">
        <v>147</v>
      </c>
      <c r="C1193" s="83">
        <v>3630</v>
      </c>
      <c r="D1193" s="172"/>
      <c r="G1193" s="74"/>
    </row>
    <row r="1194" spans="1:7" ht="15.75">
      <c r="A1194" s="10"/>
      <c r="B1194" s="126" t="s">
        <v>206</v>
      </c>
      <c r="C1194" s="83">
        <v>3640</v>
      </c>
      <c r="D1194" s="251"/>
      <c r="G1194" s="74"/>
    </row>
    <row r="1195" spans="1:7" ht="15.75">
      <c r="A1195" s="10"/>
      <c r="B1195" s="126" t="s">
        <v>149</v>
      </c>
      <c r="C1195" s="83">
        <v>3670</v>
      </c>
      <c r="D1195" s="289"/>
      <c r="G1195" s="74"/>
    </row>
    <row r="1196" spans="1:7" ht="15.75">
      <c r="A1196" s="10"/>
      <c r="B1196" s="126" t="s">
        <v>150</v>
      </c>
      <c r="C1196" s="83">
        <v>3690</v>
      </c>
      <c r="D1196" s="289"/>
      <c r="G1196" s="74"/>
    </row>
    <row r="1197" spans="1:7" ht="16.5" thickBot="1">
      <c r="A1197" s="10"/>
      <c r="B1197" s="126" t="s">
        <v>190</v>
      </c>
      <c r="C1197" s="83">
        <v>3600</v>
      </c>
      <c r="D1197" s="290">
        <f>SUM(D1191:D1196)</f>
        <v>0</v>
      </c>
      <c r="G1197" s="74"/>
    </row>
    <row r="1198" spans="1:7" ht="16.5" thickBot="1">
      <c r="A1198" s="10"/>
      <c r="B1198" s="271" t="s">
        <v>17</v>
      </c>
      <c r="C1198" s="86"/>
      <c r="D1198" s="205">
        <f>SUM(D1188:D1189)+D1197</f>
        <v>0</v>
      </c>
      <c r="G1198" s="74"/>
    </row>
    <row r="1199" spans="1:7" ht="15.75">
      <c r="A1199" s="10"/>
      <c r="B1199" s="87"/>
      <c r="C1199" s="147"/>
      <c r="D1199" s="179"/>
      <c r="G1199" s="74"/>
    </row>
    <row r="1200" spans="1:7" ht="16.5" thickBot="1">
      <c r="A1200" s="10"/>
      <c r="B1200" s="82" t="str">
        <f>IF(H2="","Fund Balance",CONCATENATE("Fund Balance, ",LOOKUP(H2,T2:T10,U2:U10)))</f>
        <v>Fund Balance, July 1, 2022</v>
      </c>
      <c r="C1200" s="148">
        <v>2800</v>
      </c>
      <c r="D1200" s="264"/>
      <c r="E1200" s="143"/>
      <c r="G1200" s="74"/>
    </row>
    <row r="1201" spans="1:7" ht="15.75">
      <c r="A1201" s="10"/>
      <c r="B1201" s="268" t="s">
        <v>18</v>
      </c>
      <c r="C1201" s="90"/>
      <c r="D1201" s="178"/>
      <c r="G1201" s="74"/>
    </row>
    <row r="1202" spans="1:7" ht="16.5" thickBot="1">
      <c r="A1202" s="10"/>
      <c r="B1202" s="230" t="s">
        <v>323</v>
      </c>
      <c r="C1202" s="84"/>
      <c r="D1202" s="180">
        <f>SUM(D1186+D1198+D1200)</f>
        <v>0</v>
      </c>
      <c r="G1202" s="74"/>
    </row>
    <row r="1203" spans="1:7" ht="16.5" thickTop="1">
      <c r="A1203" s="10"/>
      <c r="B1203" s="273"/>
      <c r="C1203" s="197"/>
      <c r="D1203" s="204"/>
      <c r="G1203" s="74"/>
    </row>
    <row r="1204" spans="1:7" ht="15.75">
      <c r="A1204" s="10"/>
      <c r="B1204" s="207" t="s">
        <v>30</v>
      </c>
      <c r="C1204" s="197"/>
      <c r="D1204" s="204"/>
      <c r="G1204" s="74"/>
    </row>
    <row r="1205" spans="1:7" ht="15.75">
      <c r="A1205" s="10"/>
      <c r="B1205" s="273"/>
      <c r="C1205" s="197"/>
      <c r="D1205" s="204"/>
      <c r="G1205" s="74"/>
    </row>
    <row r="1206" spans="1:7" ht="15.75">
      <c r="A1206" s="10" t="s">
        <v>489</v>
      </c>
      <c r="B1206" s="11" t="str">
        <f>$B$1</f>
        <v>DISTRICT SCHOOL BOARD OF OKEECHOBEE COUNTY</v>
      </c>
      <c r="C1206" s="8"/>
      <c r="D1206" s="204"/>
      <c r="G1206" s="74"/>
    </row>
    <row r="1207" spans="1:7" ht="15.75">
      <c r="A1207" s="198"/>
      <c r="B1207" s="12" t="s">
        <v>8</v>
      </c>
      <c r="C1207" s="202"/>
      <c r="D1207" s="204"/>
      <c r="G1207" s="74"/>
    </row>
    <row r="1208" spans="1:7" ht="15.75">
      <c r="A1208" s="10"/>
      <c r="B1208" s="12" t="str">
        <f>$B$26</f>
        <v>For Fiscal Year Ending June 30, 2023</v>
      </c>
      <c r="C1208" s="8"/>
      <c r="D1208" s="204"/>
      <c r="G1208" s="74"/>
    </row>
    <row r="1209" spans="1:11" ht="15.75">
      <c r="A1209" s="10"/>
      <c r="B1209" s="8"/>
      <c r="C1209" s="8"/>
      <c r="D1209" s="204"/>
      <c r="G1209" s="74"/>
      <c r="K1209" s="328"/>
    </row>
    <row r="1210" spans="1:11" ht="15.75">
      <c r="A1210" s="10"/>
      <c r="B1210" s="120" t="s">
        <v>508</v>
      </c>
      <c r="C1210" s="28"/>
      <c r="D1210" s="206"/>
      <c r="G1210" s="74"/>
      <c r="K1210" s="100" t="s">
        <v>490</v>
      </c>
    </row>
    <row r="1211" spans="1:11" ht="15.75">
      <c r="A1211" s="10"/>
      <c r="B1211" s="89"/>
      <c r="C1211" s="79" t="s">
        <v>9</v>
      </c>
      <c r="D1211" s="55" t="s">
        <v>20</v>
      </c>
      <c r="E1211" s="93" t="s">
        <v>21</v>
      </c>
      <c r="F1211" s="93" t="s">
        <v>22</v>
      </c>
      <c r="G1211" s="93" t="s">
        <v>23</v>
      </c>
      <c r="H1211" s="93" t="s">
        <v>24</v>
      </c>
      <c r="I1211" s="93" t="s">
        <v>430</v>
      </c>
      <c r="J1211" s="93" t="s">
        <v>25</v>
      </c>
      <c r="K1211" s="93" t="s">
        <v>286</v>
      </c>
    </row>
    <row r="1212" spans="1:11" ht="15.75">
      <c r="A1212" s="10"/>
      <c r="B1212" s="230" t="s">
        <v>449</v>
      </c>
      <c r="C1212" s="81" t="s">
        <v>10</v>
      </c>
      <c r="D1212" s="2"/>
      <c r="E1212" s="2">
        <v>100</v>
      </c>
      <c r="F1212" s="2">
        <v>200</v>
      </c>
      <c r="G1212" s="2">
        <v>300</v>
      </c>
      <c r="H1212" s="2">
        <v>400</v>
      </c>
      <c r="I1212" s="2">
        <v>500</v>
      </c>
      <c r="J1212" s="2">
        <v>600</v>
      </c>
      <c r="K1212" s="2">
        <v>700</v>
      </c>
    </row>
    <row r="1213" spans="1:11" ht="15.75">
      <c r="A1213" s="10"/>
      <c r="B1213" s="82" t="s">
        <v>192</v>
      </c>
      <c r="C1213" s="91">
        <v>5000</v>
      </c>
      <c r="D1213" s="162">
        <f>SUM(E1213:K1213)</f>
        <v>0</v>
      </c>
      <c r="E1213" s="256"/>
      <c r="F1213" s="256"/>
      <c r="G1213" s="256"/>
      <c r="H1213" s="256"/>
      <c r="I1213" s="256"/>
      <c r="J1213" s="256"/>
      <c r="K1213" s="256"/>
    </row>
    <row r="1214" spans="1:11" ht="15.75">
      <c r="A1214" s="10"/>
      <c r="B1214" s="1" t="s">
        <v>417</v>
      </c>
      <c r="C1214" s="91">
        <v>6100</v>
      </c>
      <c r="D1214" s="162">
        <f aca="true" t="shared" si="59" ref="D1214:D1232">SUM(E1214:K1214)</f>
        <v>0</v>
      </c>
      <c r="E1214" s="256"/>
      <c r="F1214" s="256"/>
      <c r="G1214" s="256"/>
      <c r="H1214" s="256"/>
      <c r="I1214" s="256"/>
      <c r="J1214" s="256"/>
      <c r="K1214" s="256"/>
    </row>
    <row r="1215" spans="1:11" ht="15.75">
      <c r="A1215" s="10"/>
      <c r="B1215" s="82" t="s">
        <v>193</v>
      </c>
      <c r="C1215" s="91">
        <v>6200</v>
      </c>
      <c r="D1215" s="162">
        <f t="shared" si="59"/>
        <v>0</v>
      </c>
      <c r="E1215" s="256"/>
      <c r="F1215" s="256"/>
      <c r="G1215" s="256"/>
      <c r="H1215" s="256"/>
      <c r="I1215" s="256"/>
      <c r="J1215" s="256"/>
      <c r="K1215" s="256"/>
    </row>
    <row r="1216" spans="1:11" ht="15.75">
      <c r="A1216" s="10"/>
      <c r="B1216" s="82" t="s">
        <v>194</v>
      </c>
      <c r="C1216" s="91">
        <v>6300</v>
      </c>
      <c r="D1216" s="162">
        <f t="shared" si="59"/>
        <v>0</v>
      </c>
      <c r="E1216" s="256"/>
      <c r="F1216" s="256"/>
      <c r="G1216" s="256"/>
      <c r="H1216" s="256"/>
      <c r="I1216" s="256"/>
      <c r="J1216" s="256"/>
      <c r="K1216" s="256"/>
    </row>
    <row r="1217" spans="1:11" ht="15.75">
      <c r="A1217" s="10"/>
      <c r="B1217" s="82" t="s">
        <v>155</v>
      </c>
      <c r="C1217" s="91">
        <v>6400</v>
      </c>
      <c r="D1217" s="162">
        <f t="shared" si="59"/>
        <v>0</v>
      </c>
      <c r="E1217" s="256"/>
      <c r="F1217" s="256"/>
      <c r="G1217" s="256"/>
      <c r="H1217" s="256"/>
      <c r="I1217" s="256"/>
      <c r="J1217" s="256"/>
      <c r="K1217" s="256"/>
    </row>
    <row r="1218" spans="1:11" ht="15.75">
      <c r="A1218" s="10"/>
      <c r="B1218" s="1" t="s">
        <v>421</v>
      </c>
      <c r="C1218" s="2">
        <v>6500</v>
      </c>
      <c r="D1218" s="162">
        <f t="shared" si="59"/>
        <v>0</v>
      </c>
      <c r="E1218" s="256"/>
      <c r="F1218" s="256"/>
      <c r="G1218" s="256"/>
      <c r="H1218" s="256"/>
      <c r="I1218" s="256"/>
      <c r="J1218" s="256"/>
      <c r="K1218" s="256"/>
    </row>
    <row r="1219" spans="1:11" ht="15.75">
      <c r="A1219" s="10"/>
      <c r="B1219" s="1" t="s">
        <v>261</v>
      </c>
      <c r="C1219" s="2">
        <v>7100</v>
      </c>
      <c r="D1219" s="162">
        <f t="shared" si="59"/>
        <v>0</v>
      </c>
      <c r="E1219" s="256"/>
      <c r="F1219" s="256"/>
      <c r="G1219" s="256"/>
      <c r="H1219" s="256"/>
      <c r="I1219" s="256"/>
      <c r="J1219" s="256"/>
      <c r="K1219" s="256"/>
    </row>
    <row r="1220" spans="1:11" ht="15.75">
      <c r="A1220" s="10"/>
      <c r="B1220" s="82" t="s">
        <v>195</v>
      </c>
      <c r="C1220" s="91">
        <v>7200</v>
      </c>
      <c r="D1220" s="162">
        <f t="shared" si="59"/>
        <v>0</v>
      </c>
      <c r="E1220" s="256"/>
      <c r="F1220" s="256"/>
      <c r="G1220" s="256"/>
      <c r="H1220" s="256"/>
      <c r="I1220" s="256"/>
      <c r="J1220" s="256"/>
      <c r="K1220" s="256"/>
    </row>
    <row r="1221" spans="1:11" ht="15.75">
      <c r="A1221" s="10"/>
      <c r="B1221" s="82" t="s">
        <v>157</v>
      </c>
      <c r="C1221" s="91">
        <v>7300</v>
      </c>
      <c r="D1221" s="162">
        <f t="shared" si="59"/>
        <v>0</v>
      </c>
      <c r="E1221" s="256"/>
      <c r="F1221" s="256"/>
      <c r="G1221" s="256"/>
      <c r="H1221" s="256"/>
      <c r="I1221" s="256"/>
      <c r="J1221" s="256"/>
      <c r="K1221" s="256"/>
    </row>
    <row r="1222" spans="1:11" ht="15.75">
      <c r="A1222" s="10"/>
      <c r="B1222" s="82" t="s">
        <v>158</v>
      </c>
      <c r="C1222" s="91">
        <v>7400</v>
      </c>
      <c r="D1222" s="162">
        <f t="shared" si="59"/>
        <v>0</v>
      </c>
      <c r="E1222" s="256"/>
      <c r="F1222" s="256"/>
      <c r="G1222" s="256"/>
      <c r="H1222" s="256"/>
      <c r="I1222" s="256"/>
      <c r="J1222" s="256"/>
      <c r="K1222" s="256"/>
    </row>
    <row r="1223" spans="1:11" ht="15.75">
      <c r="A1223" s="10"/>
      <c r="B1223" s="82" t="s">
        <v>159</v>
      </c>
      <c r="C1223" s="91">
        <v>7500</v>
      </c>
      <c r="D1223" s="162">
        <f t="shared" si="59"/>
        <v>0</v>
      </c>
      <c r="E1223" s="256"/>
      <c r="F1223" s="256"/>
      <c r="G1223" s="256"/>
      <c r="H1223" s="256"/>
      <c r="I1223" s="256"/>
      <c r="J1223" s="256"/>
      <c r="K1223" s="256"/>
    </row>
    <row r="1224" spans="1:11" ht="15.75">
      <c r="A1224" s="10"/>
      <c r="B1224" s="82" t="s">
        <v>196</v>
      </c>
      <c r="C1224" s="91">
        <v>7700</v>
      </c>
      <c r="D1224" s="162">
        <f t="shared" si="59"/>
        <v>0</v>
      </c>
      <c r="E1224" s="256"/>
      <c r="F1224" s="256"/>
      <c r="G1224" s="256"/>
      <c r="H1224" s="256"/>
      <c r="I1224" s="256"/>
      <c r="J1224" s="256"/>
      <c r="K1224" s="256"/>
    </row>
    <row r="1225" spans="1:11" ht="15.75">
      <c r="A1225" s="10"/>
      <c r="B1225" s="1" t="s">
        <v>274</v>
      </c>
      <c r="C1225" s="91">
        <v>7800</v>
      </c>
      <c r="D1225" s="162">
        <f t="shared" si="59"/>
        <v>0</v>
      </c>
      <c r="E1225" s="256"/>
      <c r="F1225" s="256"/>
      <c r="G1225" s="256"/>
      <c r="H1225" s="256"/>
      <c r="I1225" s="256"/>
      <c r="J1225" s="256"/>
      <c r="K1225" s="256"/>
    </row>
    <row r="1226" spans="1:11" ht="15.75">
      <c r="A1226" s="10"/>
      <c r="B1226" s="82" t="s">
        <v>197</v>
      </c>
      <c r="C1226" s="91">
        <v>7900</v>
      </c>
      <c r="D1226" s="162">
        <f t="shared" si="59"/>
        <v>0</v>
      </c>
      <c r="E1226" s="256"/>
      <c r="F1226" s="256"/>
      <c r="G1226" s="256"/>
      <c r="H1226" s="256"/>
      <c r="I1226" s="256"/>
      <c r="J1226" s="256"/>
      <c r="K1226" s="256"/>
    </row>
    <row r="1227" spans="1:11" ht="15.75">
      <c r="A1227" s="10"/>
      <c r="B1227" s="82" t="s">
        <v>198</v>
      </c>
      <c r="C1227" s="91">
        <v>8100</v>
      </c>
      <c r="D1227" s="162">
        <f t="shared" si="59"/>
        <v>0</v>
      </c>
      <c r="E1227" s="256"/>
      <c r="F1227" s="256"/>
      <c r="G1227" s="256"/>
      <c r="H1227" s="256"/>
      <c r="I1227" s="256"/>
      <c r="J1227" s="256"/>
      <c r="K1227" s="256"/>
    </row>
    <row r="1228" spans="1:11" ht="15.75">
      <c r="A1228" s="10"/>
      <c r="B1228" s="82" t="s">
        <v>163</v>
      </c>
      <c r="C1228" s="91">
        <v>8200</v>
      </c>
      <c r="D1228" s="162">
        <f t="shared" si="59"/>
        <v>0</v>
      </c>
      <c r="E1228" s="256"/>
      <c r="F1228" s="256"/>
      <c r="G1228" s="256"/>
      <c r="H1228" s="256"/>
      <c r="I1228" s="256"/>
      <c r="J1228" s="256"/>
      <c r="K1228" s="256"/>
    </row>
    <row r="1229" spans="1:11" ht="15.75">
      <c r="A1229" s="10"/>
      <c r="B1229" s="82" t="s">
        <v>199</v>
      </c>
      <c r="C1229" s="91">
        <v>9100</v>
      </c>
      <c r="D1229" s="162">
        <f t="shared" si="59"/>
        <v>0</v>
      </c>
      <c r="E1229" s="256"/>
      <c r="F1229" s="256"/>
      <c r="G1229" s="256"/>
      <c r="H1229" s="256"/>
      <c r="I1229" s="256"/>
      <c r="J1229" s="256"/>
      <c r="K1229" s="256"/>
    </row>
    <row r="1230" spans="1:11" ht="15.75">
      <c r="A1230" s="10"/>
      <c r="B1230" s="82" t="s">
        <v>40</v>
      </c>
      <c r="C1230" s="91">
        <v>9200</v>
      </c>
      <c r="D1230" s="162">
        <f t="shared" si="59"/>
        <v>0</v>
      </c>
      <c r="E1230" s="291"/>
      <c r="F1230" s="291"/>
      <c r="G1230" s="291"/>
      <c r="H1230" s="291"/>
      <c r="I1230" s="291"/>
      <c r="J1230" s="291"/>
      <c r="K1230" s="256"/>
    </row>
    <row r="1231" spans="1:11" ht="16.5" thickBot="1">
      <c r="A1231" s="10"/>
      <c r="B1231" s="82" t="s">
        <v>200</v>
      </c>
      <c r="C1231" s="91">
        <v>9300</v>
      </c>
      <c r="D1231" s="162">
        <f t="shared" si="59"/>
        <v>0</v>
      </c>
      <c r="E1231" s="300"/>
      <c r="F1231" s="300"/>
      <c r="G1231" s="300"/>
      <c r="H1231" s="300"/>
      <c r="I1231" s="300"/>
      <c r="J1231" s="257"/>
      <c r="K1231" s="300"/>
    </row>
    <row r="1232" spans="1:11" ht="16.5" thickBot="1">
      <c r="A1232" s="10"/>
      <c r="B1232" s="230" t="s">
        <v>26</v>
      </c>
      <c r="C1232" s="84"/>
      <c r="D1232" s="162">
        <f t="shared" si="59"/>
        <v>0</v>
      </c>
      <c r="E1232" s="36">
        <f>SUM(E1213:E1231)</f>
        <v>0</v>
      </c>
      <c r="F1232" s="36">
        <f aca="true" t="shared" si="60" ref="F1232:K1232">SUM(F1213:F1231)</f>
        <v>0</v>
      </c>
      <c r="G1232" s="36">
        <f t="shared" si="60"/>
        <v>0</v>
      </c>
      <c r="H1232" s="36">
        <f t="shared" si="60"/>
        <v>0</v>
      </c>
      <c r="I1232" s="36">
        <f t="shared" si="60"/>
        <v>0</v>
      </c>
      <c r="J1232" s="36">
        <f t="shared" si="60"/>
        <v>0</v>
      </c>
      <c r="K1232" s="36">
        <f t="shared" si="60"/>
        <v>0</v>
      </c>
    </row>
    <row r="1233" spans="1:7" ht="15.75">
      <c r="A1233" s="10"/>
      <c r="B1233" s="268" t="s">
        <v>27</v>
      </c>
      <c r="C1233" s="85"/>
      <c r="D1233" s="178"/>
      <c r="G1233" s="74"/>
    </row>
    <row r="1234" spans="1:7" ht="15.75">
      <c r="A1234" s="10"/>
      <c r="B1234" s="135" t="s">
        <v>28</v>
      </c>
      <c r="C1234" s="83"/>
      <c r="D1234" s="292"/>
      <c r="G1234" s="74"/>
    </row>
    <row r="1235" spans="1:7" ht="15.75">
      <c r="A1235" s="10"/>
      <c r="B1235" s="126" t="s">
        <v>183</v>
      </c>
      <c r="C1235" s="104">
        <v>910</v>
      </c>
      <c r="D1235" s="252"/>
      <c r="G1235" s="74"/>
    </row>
    <row r="1236" spans="1:7" ht="15.75">
      <c r="A1236" s="10"/>
      <c r="B1236" s="126" t="s">
        <v>165</v>
      </c>
      <c r="C1236" s="104">
        <v>920</v>
      </c>
      <c r="D1236" s="172"/>
      <c r="G1236" s="74"/>
    </row>
    <row r="1237" spans="1:7" ht="15.75">
      <c r="A1237" s="10"/>
      <c r="B1237" s="126" t="s">
        <v>166</v>
      </c>
      <c r="C1237" s="104">
        <v>930</v>
      </c>
      <c r="D1237" s="172"/>
      <c r="G1237" s="74"/>
    </row>
    <row r="1238" spans="1:7" ht="15.75">
      <c r="A1238" s="10"/>
      <c r="B1238" s="126" t="s">
        <v>211</v>
      </c>
      <c r="C1238" s="104">
        <v>940</v>
      </c>
      <c r="D1238" s="173"/>
      <c r="G1238" s="74"/>
    </row>
    <row r="1239" spans="1:7" ht="15.75">
      <c r="A1239" s="10"/>
      <c r="B1239" s="126" t="s">
        <v>168</v>
      </c>
      <c r="C1239" s="104">
        <v>970</v>
      </c>
      <c r="D1239" s="173"/>
      <c r="G1239" s="74"/>
    </row>
    <row r="1240" spans="1:7" ht="15.75">
      <c r="A1240" s="10"/>
      <c r="B1240" s="126" t="s">
        <v>169</v>
      </c>
      <c r="C1240" s="104">
        <v>990</v>
      </c>
      <c r="D1240" s="173"/>
      <c r="G1240" s="74"/>
    </row>
    <row r="1241" spans="1:7" ht="16.5" thickBot="1">
      <c r="A1241" s="10"/>
      <c r="B1241" s="126" t="s">
        <v>170</v>
      </c>
      <c r="C1241" s="104">
        <v>9700</v>
      </c>
      <c r="D1241" s="163">
        <f>SUM(D1235:D1240)</f>
        <v>0</v>
      </c>
      <c r="G1241" s="74"/>
    </row>
    <row r="1242" spans="1:7" ht="16.5" thickBot="1">
      <c r="A1242" s="10"/>
      <c r="B1242" s="230" t="s">
        <v>59</v>
      </c>
      <c r="C1242" s="84"/>
      <c r="D1242" s="190">
        <f>D1241</f>
        <v>0</v>
      </c>
      <c r="G1242" s="74"/>
    </row>
    <row r="1243" spans="1:7" ht="15.75">
      <c r="A1243" s="10"/>
      <c r="B1243" s="258"/>
      <c r="C1243" s="138"/>
      <c r="D1243" s="164"/>
      <c r="G1243" s="74"/>
    </row>
    <row r="1244" spans="1:7" ht="15.75">
      <c r="A1244" s="10"/>
      <c r="B1244" s="27" t="str">
        <f>IF(H$2="","Nonspendable Fund Balance",CONCATENATE("Nonspendable Fund Balance, ",LOOKUP(H$2,T$2:T$10,V$2:V$10)))</f>
        <v>Nonspendable Fund Balance, June 30, 2023</v>
      </c>
      <c r="C1244" s="34">
        <v>2710</v>
      </c>
      <c r="D1244" s="252"/>
      <c r="G1244" s="74"/>
    </row>
    <row r="1245" spans="1:7" ht="15.75">
      <c r="A1245" s="10"/>
      <c r="B1245" s="1" t="str">
        <f>IF(H$2="","Restricted Fund Balance",CONCATENATE("Restricted Fund Balance, ",LOOKUP(H$2,T$2:T$10,V$2:V$10)))</f>
        <v>Restricted Fund Balance, June 30, 2023</v>
      </c>
      <c r="C1245" s="2">
        <v>2720</v>
      </c>
      <c r="D1245" s="252"/>
      <c r="E1245" s="142"/>
      <c r="G1245" s="74"/>
    </row>
    <row r="1246" spans="1:7" ht="15.75">
      <c r="A1246" s="10"/>
      <c r="B1246" s="1" t="str">
        <f>IF(H$2="","Committed Fund Balance",CONCATENATE("Committed Fund Balance, ",LOOKUP(H$2,T$2:T$10,V$2:V$10)))</f>
        <v>Committed Fund Balance, June 30, 2023</v>
      </c>
      <c r="C1246" s="2">
        <v>2730</v>
      </c>
      <c r="D1246" s="173"/>
      <c r="G1246" s="74"/>
    </row>
    <row r="1247" spans="1:7" ht="15.75">
      <c r="A1247" s="10"/>
      <c r="B1247" s="1" t="str">
        <f>IF(H$2="","Assigned Fund Balance",CONCATENATE("Assigned Fund Balance, ",LOOKUP(H$2,T$2:T$10,V$2:V$10)))</f>
        <v>Assigned Fund Balance, June 30, 2023</v>
      </c>
      <c r="C1247" s="2">
        <v>2740</v>
      </c>
      <c r="D1247" s="173"/>
      <c r="G1247" s="74"/>
    </row>
    <row r="1248" spans="1:7" ht="16.5" thickBot="1">
      <c r="A1248" s="10"/>
      <c r="B1248" s="1" t="str">
        <f>IF(H$2="","Unassigned Fund Balance",CONCATENATE("Unassigned Fund Balance, ",LOOKUP(H$2,T$2:T$10,V$2:V$10)))</f>
        <v>Unassigned Fund Balance, June 30, 2023</v>
      </c>
      <c r="C1248" s="2">
        <v>2750</v>
      </c>
      <c r="D1248" s="259"/>
      <c r="G1248" s="74"/>
    </row>
    <row r="1249" spans="1:18" ht="16.5" thickBot="1">
      <c r="A1249" s="10"/>
      <c r="B1249" s="260" t="s">
        <v>245</v>
      </c>
      <c r="C1249" s="23">
        <v>2700</v>
      </c>
      <c r="D1249" s="187">
        <f>SUM(D1244:D1248)</f>
        <v>0</v>
      </c>
      <c r="E1249" s="49"/>
      <c r="F1249" s="49"/>
      <c r="G1249" s="92"/>
      <c r="H1249" s="49"/>
      <c r="I1249" s="49"/>
      <c r="J1249" s="49"/>
      <c r="K1249" s="49"/>
      <c r="L1249" s="49"/>
      <c r="M1249" s="49"/>
      <c r="N1249" s="49"/>
      <c r="O1249" s="49"/>
      <c r="P1249" s="49"/>
      <c r="Q1249" s="49"/>
      <c r="R1249" s="49"/>
    </row>
    <row r="1250" spans="1:7" ht="15.75">
      <c r="A1250" s="10"/>
      <c r="B1250" s="268" t="s">
        <v>66</v>
      </c>
      <c r="C1250" s="80"/>
      <c r="D1250" s="240"/>
      <c r="G1250" s="74"/>
    </row>
    <row r="1251" spans="1:7" ht="16.5" thickBot="1">
      <c r="A1251" s="10"/>
      <c r="B1251" s="230" t="s">
        <v>324</v>
      </c>
      <c r="C1251" s="91"/>
      <c r="D1251" s="168">
        <f>D1232+D1242+D1249</f>
        <v>0</v>
      </c>
      <c r="G1251" s="74"/>
    </row>
    <row r="1252" spans="1:7" ht="16.5" thickTop="1">
      <c r="A1252" s="10"/>
      <c r="B1252" s="49"/>
      <c r="C1252" s="49"/>
      <c r="D1252" s="92"/>
      <c r="G1252" s="74"/>
    </row>
    <row r="1253" spans="1:7" ht="15.75">
      <c r="A1253" s="10"/>
      <c r="B1253" s="207" t="s">
        <v>30</v>
      </c>
      <c r="C1253" s="8"/>
      <c r="D1253" s="204"/>
      <c r="G1253" s="74"/>
    </row>
    <row r="1254" spans="1:7" ht="15.75">
      <c r="A1254" s="198"/>
      <c r="G1254" s="74"/>
    </row>
    <row r="1255" spans="1:3" ht="15.75">
      <c r="A1255" s="10" t="s">
        <v>491</v>
      </c>
      <c r="B1255" s="11" t="str">
        <f>$B$1</f>
        <v>DISTRICT SCHOOL BOARD OF OKEECHOBEE COUNTY</v>
      </c>
      <c r="C1255" s="140"/>
    </row>
    <row r="1256" spans="1:11" ht="15.75">
      <c r="A1256" s="7" t="s">
        <v>53</v>
      </c>
      <c r="B1256" s="12" t="s">
        <v>8</v>
      </c>
      <c r="C1256" s="49"/>
      <c r="D1256" s="191"/>
      <c r="E1256" s="73"/>
      <c r="G1256" s="73"/>
      <c r="H1256" s="73"/>
      <c r="I1256" s="73"/>
      <c r="J1256" s="73"/>
      <c r="K1256" s="73"/>
    </row>
    <row r="1257" spans="1:2" ht="15.75">
      <c r="A1257" s="7" t="s">
        <v>53</v>
      </c>
      <c r="B1257" s="12" t="str">
        <f>$B$26</f>
        <v>For Fiscal Year Ending June 30, 2023</v>
      </c>
    </row>
    <row r="1258" spans="1:11" ht="15.75">
      <c r="A1258" s="7" t="s">
        <v>53</v>
      </c>
      <c r="B1258" s="58"/>
      <c r="K1258" s="329"/>
    </row>
    <row r="1259" spans="1:11" ht="15.75">
      <c r="A1259" s="7" t="s">
        <v>53</v>
      </c>
      <c r="B1259" s="120" t="s">
        <v>509</v>
      </c>
      <c r="C1259" s="28"/>
      <c r="D1259" s="153"/>
      <c r="E1259" s="28"/>
      <c r="F1259" s="28"/>
      <c r="G1259" s="28"/>
      <c r="H1259" s="121"/>
      <c r="I1259" s="28"/>
      <c r="J1259" s="28"/>
      <c r="K1259" s="100" t="s">
        <v>492</v>
      </c>
    </row>
    <row r="1260" spans="1:18" ht="15.75">
      <c r="A1260" s="7" t="s">
        <v>53</v>
      </c>
      <c r="B1260" s="263"/>
      <c r="C1260" s="93"/>
      <c r="D1260" s="306"/>
      <c r="E1260" s="65">
        <v>911</v>
      </c>
      <c r="F1260" s="93">
        <v>912</v>
      </c>
      <c r="G1260" s="93">
        <v>913</v>
      </c>
      <c r="H1260" s="93">
        <v>914</v>
      </c>
      <c r="I1260" s="93">
        <v>915</v>
      </c>
      <c r="J1260" s="93">
        <v>921</v>
      </c>
      <c r="K1260" s="93">
        <v>922</v>
      </c>
      <c r="L1260" s="49"/>
      <c r="M1260" s="49"/>
      <c r="N1260" s="49"/>
      <c r="O1260" s="49"/>
      <c r="P1260" s="49"/>
      <c r="Q1260" s="49"/>
      <c r="R1260" s="49"/>
    </row>
    <row r="1261" spans="1:23" s="49" customFormat="1" ht="15.75">
      <c r="A1261" s="7" t="s">
        <v>53</v>
      </c>
      <c r="B1261" s="229" t="s">
        <v>453</v>
      </c>
      <c r="C1261" s="3" t="s">
        <v>9</v>
      </c>
      <c r="D1261" s="3" t="s">
        <v>20</v>
      </c>
      <c r="E1261" s="3" t="s">
        <v>249</v>
      </c>
      <c r="F1261" s="3" t="s">
        <v>249</v>
      </c>
      <c r="G1261" s="3" t="s">
        <v>249</v>
      </c>
      <c r="H1261" s="3" t="s">
        <v>249</v>
      </c>
      <c r="I1261" s="3" t="s">
        <v>256</v>
      </c>
      <c r="J1261" s="3" t="s">
        <v>250</v>
      </c>
      <c r="K1261" s="3" t="s">
        <v>250</v>
      </c>
      <c r="S1261" s="308"/>
      <c r="T1261" s="309"/>
      <c r="U1261" s="308"/>
      <c r="V1261" s="308"/>
      <c r="W1261" s="308"/>
    </row>
    <row r="1262" spans="1:18" ht="15.75">
      <c r="A1262" s="7" t="s">
        <v>53</v>
      </c>
      <c r="B1262" s="112"/>
      <c r="C1262" s="2" t="s">
        <v>10</v>
      </c>
      <c r="D1262" s="2"/>
      <c r="E1262" s="2" t="s">
        <v>60</v>
      </c>
      <c r="F1262" s="2" t="s">
        <v>60</v>
      </c>
      <c r="G1262" s="2" t="s">
        <v>60</v>
      </c>
      <c r="H1262" s="2" t="s">
        <v>60</v>
      </c>
      <c r="I1262" s="2" t="s">
        <v>60</v>
      </c>
      <c r="J1262" s="2" t="s">
        <v>251</v>
      </c>
      <c r="K1262" s="2" t="s">
        <v>251</v>
      </c>
      <c r="L1262" s="49"/>
      <c r="M1262" s="49"/>
      <c r="N1262" s="49"/>
      <c r="O1262" s="49"/>
      <c r="P1262" s="49"/>
      <c r="Q1262" s="49"/>
      <c r="R1262" s="49"/>
    </row>
    <row r="1263" spans="1:18" ht="15.75">
      <c r="A1263" s="7" t="s">
        <v>53</v>
      </c>
      <c r="B1263" s="131" t="s">
        <v>104</v>
      </c>
      <c r="C1263" s="93"/>
      <c r="D1263" s="98"/>
      <c r="E1263" s="98"/>
      <c r="F1263" s="98"/>
      <c r="G1263" s="98"/>
      <c r="H1263" s="98"/>
      <c r="I1263" s="98"/>
      <c r="J1263" s="98"/>
      <c r="K1263" s="98"/>
      <c r="L1263" s="49"/>
      <c r="M1263" s="49"/>
      <c r="N1263" s="49"/>
      <c r="O1263" s="49"/>
      <c r="P1263" s="49"/>
      <c r="Q1263" s="49"/>
      <c r="R1263" s="49"/>
    </row>
    <row r="1264" spans="1:11" ht="15.75">
      <c r="A1264" s="7" t="s">
        <v>54</v>
      </c>
      <c r="B1264" s="126" t="s">
        <v>221</v>
      </c>
      <c r="C1264" s="2">
        <v>3481</v>
      </c>
      <c r="D1264" s="162">
        <f>SUM(E1264:K1264)</f>
        <v>0</v>
      </c>
      <c r="E1264" s="172"/>
      <c r="F1264" s="172"/>
      <c r="G1264" s="172"/>
      <c r="H1264" s="172"/>
      <c r="I1264" s="172"/>
      <c r="J1264" s="172"/>
      <c r="K1264" s="172"/>
    </row>
    <row r="1265" spans="1:11" ht="15.75">
      <c r="A1265" s="10" t="s">
        <v>54</v>
      </c>
      <c r="B1265" s="126" t="s">
        <v>222</v>
      </c>
      <c r="C1265" s="2">
        <v>3482</v>
      </c>
      <c r="D1265" s="162">
        <f>SUM(E1265:K1265)</f>
        <v>0</v>
      </c>
      <c r="E1265" s="172"/>
      <c r="F1265" s="172"/>
      <c r="G1265" s="172"/>
      <c r="H1265" s="172"/>
      <c r="I1265" s="172"/>
      <c r="J1265" s="172"/>
      <c r="K1265" s="172"/>
    </row>
    <row r="1266" spans="1:11" ht="15.75">
      <c r="A1266" s="10" t="s">
        <v>54</v>
      </c>
      <c r="B1266" s="126" t="s">
        <v>223</v>
      </c>
      <c r="C1266" s="2">
        <v>3484</v>
      </c>
      <c r="D1266" s="162">
        <f>SUM(E1266:K1266)</f>
        <v>0</v>
      </c>
      <c r="E1266" s="172"/>
      <c r="F1266" s="172"/>
      <c r="G1266" s="172"/>
      <c r="H1266" s="172"/>
      <c r="I1266" s="172"/>
      <c r="J1266" s="172"/>
      <c r="K1266" s="172"/>
    </row>
    <row r="1267" spans="1:11" ht="15.75">
      <c r="A1267" s="10" t="s">
        <v>54</v>
      </c>
      <c r="B1267" s="126" t="s">
        <v>422</v>
      </c>
      <c r="C1267" s="2">
        <v>3489</v>
      </c>
      <c r="D1267" s="162">
        <f>SUM(E1267:K1267)</f>
        <v>0</v>
      </c>
      <c r="E1267" s="172"/>
      <c r="F1267" s="172"/>
      <c r="G1267" s="172"/>
      <c r="H1267" s="172"/>
      <c r="I1267" s="172"/>
      <c r="J1267" s="172"/>
      <c r="K1267" s="172"/>
    </row>
    <row r="1268" spans="1:11" ht="16.5" thickBot="1">
      <c r="A1268" s="7" t="s">
        <v>54</v>
      </c>
      <c r="B1268" s="128" t="s">
        <v>224</v>
      </c>
      <c r="C1268" s="102"/>
      <c r="D1268" s="163">
        <f>SUM(E1268:K1268)</f>
        <v>0</v>
      </c>
      <c r="E1268" s="293">
        <f aca="true" t="shared" si="61" ref="E1268:K1268">SUM(E1264:E1267)</f>
        <v>0</v>
      </c>
      <c r="F1268" s="293">
        <f t="shared" si="61"/>
        <v>0</v>
      </c>
      <c r="G1268" s="293">
        <f t="shared" si="61"/>
        <v>0</v>
      </c>
      <c r="H1268" s="293">
        <f t="shared" si="61"/>
        <v>0</v>
      </c>
      <c r="I1268" s="293">
        <f t="shared" si="61"/>
        <v>0</v>
      </c>
      <c r="J1268" s="293">
        <f t="shared" si="61"/>
        <v>0</v>
      </c>
      <c r="K1268" s="293">
        <f t="shared" si="61"/>
        <v>0</v>
      </c>
    </row>
    <row r="1269" spans="1:11" ht="15.75">
      <c r="A1269" s="7" t="s">
        <v>53</v>
      </c>
      <c r="B1269" s="131" t="s">
        <v>105</v>
      </c>
      <c r="C1269" s="65"/>
      <c r="D1269" s="105"/>
      <c r="E1269" s="105"/>
      <c r="F1269" s="105"/>
      <c r="G1269" s="105"/>
      <c r="H1269" s="105"/>
      <c r="I1269" s="105"/>
      <c r="J1269" s="105"/>
      <c r="K1269" s="105"/>
    </row>
    <row r="1270" spans="1:11" ht="15.75">
      <c r="A1270" s="7" t="s">
        <v>55</v>
      </c>
      <c r="B1270" s="125" t="s">
        <v>272</v>
      </c>
      <c r="C1270" s="34">
        <v>3430</v>
      </c>
      <c r="D1270" s="162">
        <f aca="true" t="shared" si="62" ref="D1270:D1275">SUM(E1270:K1270)</f>
        <v>0</v>
      </c>
      <c r="E1270" s="172"/>
      <c r="F1270" s="172"/>
      <c r="G1270" s="172"/>
      <c r="H1270" s="172"/>
      <c r="I1270" s="172"/>
      <c r="J1270" s="172"/>
      <c r="K1270" s="172"/>
    </row>
    <row r="1271" spans="1:11" ht="15.75">
      <c r="A1271" s="7" t="s">
        <v>55</v>
      </c>
      <c r="B1271" s="126" t="s">
        <v>314</v>
      </c>
      <c r="C1271" s="2">
        <v>3440</v>
      </c>
      <c r="D1271" s="162">
        <f t="shared" si="62"/>
        <v>0</v>
      </c>
      <c r="E1271" s="251"/>
      <c r="F1271" s="251"/>
      <c r="G1271" s="251"/>
      <c r="H1271" s="251"/>
      <c r="I1271" s="251"/>
      <c r="J1271" s="251"/>
      <c r="K1271" s="251"/>
    </row>
    <row r="1272" spans="1:11" ht="15.75">
      <c r="A1272" s="7" t="s">
        <v>55</v>
      </c>
      <c r="B1272" s="126" t="s">
        <v>177</v>
      </c>
      <c r="C1272" s="2">
        <v>3495</v>
      </c>
      <c r="D1272" s="162">
        <f t="shared" si="62"/>
        <v>0</v>
      </c>
      <c r="E1272" s="251"/>
      <c r="F1272" s="251"/>
      <c r="G1272" s="251"/>
      <c r="H1272" s="251"/>
      <c r="I1272" s="251"/>
      <c r="J1272" s="251"/>
      <c r="K1272" s="251"/>
    </row>
    <row r="1273" spans="1:23" s="49" customFormat="1" ht="15.75">
      <c r="A1273" s="7" t="s">
        <v>55</v>
      </c>
      <c r="B1273" s="126" t="s">
        <v>65</v>
      </c>
      <c r="C1273" s="2">
        <v>3740</v>
      </c>
      <c r="D1273" s="162">
        <f t="shared" si="62"/>
        <v>0</v>
      </c>
      <c r="E1273" s="251"/>
      <c r="F1273" s="251"/>
      <c r="G1273" s="251"/>
      <c r="H1273" s="251"/>
      <c r="I1273" s="251"/>
      <c r="J1273" s="251"/>
      <c r="K1273" s="251"/>
      <c r="L1273" s="9"/>
      <c r="M1273" s="9"/>
      <c r="N1273" s="9"/>
      <c r="O1273" s="9"/>
      <c r="P1273" s="9"/>
      <c r="Q1273" s="9"/>
      <c r="R1273" s="9"/>
      <c r="S1273" s="308"/>
      <c r="T1273" s="309"/>
      <c r="U1273" s="308"/>
      <c r="V1273" s="308"/>
      <c r="W1273" s="308"/>
    </row>
    <row r="1274" spans="1:23" s="49" customFormat="1" ht="15.75">
      <c r="A1274" s="7" t="s">
        <v>55</v>
      </c>
      <c r="B1274" s="126" t="s">
        <v>225</v>
      </c>
      <c r="C1274" s="2">
        <v>3780</v>
      </c>
      <c r="D1274" s="162">
        <f t="shared" si="62"/>
        <v>0</v>
      </c>
      <c r="E1274" s="172"/>
      <c r="F1274" s="172"/>
      <c r="G1274" s="172"/>
      <c r="H1274" s="172"/>
      <c r="I1274" s="172"/>
      <c r="J1274" s="172"/>
      <c r="K1274" s="172"/>
      <c r="L1274" s="9"/>
      <c r="M1274" s="9"/>
      <c r="N1274" s="9"/>
      <c r="O1274" s="9"/>
      <c r="P1274" s="9"/>
      <c r="Q1274" s="9"/>
      <c r="R1274" s="9"/>
      <c r="S1274" s="308"/>
      <c r="T1274" s="309"/>
      <c r="U1274" s="308"/>
      <c r="V1274" s="308"/>
      <c r="W1274" s="308"/>
    </row>
    <row r="1275" spans="1:23" s="49" customFormat="1" ht="16.5" thickBot="1">
      <c r="A1275" s="10" t="s">
        <v>55</v>
      </c>
      <c r="B1275" s="128" t="s">
        <v>300</v>
      </c>
      <c r="C1275" s="102"/>
      <c r="D1275" s="163">
        <f t="shared" si="62"/>
        <v>0</v>
      </c>
      <c r="E1275" s="293">
        <f>SUM(E1270:E1274)</f>
        <v>0</v>
      </c>
      <c r="F1275" s="293">
        <f aca="true" t="shared" si="63" ref="F1275:K1275">SUM(F1270:F1274)</f>
        <v>0</v>
      </c>
      <c r="G1275" s="293">
        <f t="shared" si="63"/>
        <v>0</v>
      </c>
      <c r="H1275" s="293">
        <f t="shared" si="63"/>
        <v>0</v>
      </c>
      <c r="I1275" s="293">
        <f t="shared" si="63"/>
        <v>0</v>
      </c>
      <c r="J1275" s="293">
        <f t="shared" si="63"/>
        <v>0</v>
      </c>
      <c r="K1275" s="293">
        <f t="shared" si="63"/>
        <v>0</v>
      </c>
      <c r="L1275" s="9"/>
      <c r="M1275" s="9"/>
      <c r="N1275" s="9"/>
      <c r="O1275" s="9"/>
      <c r="P1275" s="9"/>
      <c r="Q1275" s="9"/>
      <c r="R1275" s="9"/>
      <c r="S1275" s="308"/>
      <c r="T1275" s="309"/>
      <c r="U1275" s="308"/>
      <c r="V1275" s="308"/>
      <c r="W1275" s="308"/>
    </row>
    <row r="1276" spans="1:23" s="49" customFormat="1" ht="15.75">
      <c r="A1276" s="7" t="s">
        <v>53</v>
      </c>
      <c r="B1276" s="131" t="s">
        <v>16</v>
      </c>
      <c r="C1276" s="93"/>
      <c r="D1276" s="105"/>
      <c r="E1276" s="105"/>
      <c r="F1276" s="105"/>
      <c r="G1276" s="105"/>
      <c r="H1276" s="105"/>
      <c r="I1276" s="105"/>
      <c r="J1276" s="105"/>
      <c r="K1276" s="105"/>
      <c r="L1276" s="9"/>
      <c r="M1276" s="9"/>
      <c r="N1276" s="9"/>
      <c r="O1276" s="9"/>
      <c r="P1276" s="9"/>
      <c r="Q1276" s="9"/>
      <c r="R1276" s="9"/>
      <c r="S1276" s="308"/>
      <c r="T1276" s="309"/>
      <c r="U1276" s="308"/>
      <c r="V1276" s="308"/>
      <c r="W1276" s="308"/>
    </row>
    <row r="1277" spans="1:11" ht="15.75">
      <c r="A1277" s="7" t="s">
        <v>53</v>
      </c>
      <c r="B1277" s="126" t="s">
        <v>178</v>
      </c>
      <c r="C1277" s="2">
        <v>3610</v>
      </c>
      <c r="D1277" s="162">
        <f aca="true" t="shared" si="64" ref="D1277:D1285">SUM(E1277:K1277)</f>
        <v>0</v>
      </c>
      <c r="E1277" s="172"/>
      <c r="F1277" s="172"/>
      <c r="G1277" s="172"/>
      <c r="H1277" s="172"/>
      <c r="I1277" s="172"/>
      <c r="J1277" s="172"/>
      <c r="K1277" s="172"/>
    </row>
    <row r="1278" spans="1:11" ht="15.75">
      <c r="A1278" s="7" t="s">
        <v>53</v>
      </c>
      <c r="B1278" s="126" t="s">
        <v>146</v>
      </c>
      <c r="C1278" s="2">
        <v>3620</v>
      </c>
      <c r="D1278" s="162">
        <f t="shared" si="64"/>
        <v>0</v>
      </c>
      <c r="E1278" s="172"/>
      <c r="F1278" s="172"/>
      <c r="G1278" s="172"/>
      <c r="H1278" s="172"/>
      <c r="I1278" s="172"/>
      <c r="J1278" s="172"/>
      <c r="K1278" s="172"/>
    </row>
    <row r="1279" spans="1:11" ht="15.75">
      <c r="A1279" s="7" t="s">
        <v>53</v>
      </c>
      <c r="B1279" s="126" t="s">
        <v>147</v>
      </c>
      <c r="C1279" s="2">
        <v>3630</v>
      </c>
      <c r="D1279" s="162">
        <f t="shared" si="64"/>
        <v>0</v>
      </c>
      <c r="E1279" s="172"/>
      <c r="F1279" s="172"/>
      <c r="G1279" s="172"/>
      <c r="H1279" s="172"/>
      <c r="I1279" s="172"/>
      <c r="J1279" s="172"/>
      <c r="K1279" s="172"/>
    </row>
    <row r="1280" spans="1:11" ht="15.75">
      <c r="A1280" s="7" t="s">
        <v>53</v>
      </c>
      <c r="B1280" s="126" t="s">
        <v>206</v>
      </c>
      <c r="C1280" s="2">
        <v>3640</v>
      </c>
      <c r="D1280" s="162">
        <f t="shared" si="64"/>
        <v>0</v>
      </c>
      <c r="E1280" s="172"/>
      <c r="F1280" s="172"/>
      <c r="G1280" s="172"/>
      <c r="H1280" s="172"/>
      <c r="I1280" s="172"/>
      <c r="J1280" s="172"/>
      <c r="K1280" s="172"/>
    </row>
    <row r="1281" spans="1:11" ht="15.75">
      <c r="A1281" s="7" t="s">
        <v>53</v>
      </c>
      <c r="B1281" s="126" t="s">
        <v>436</v>
      </c>
      <c r="C1281" s="2">
        <v>3650</v>
      </c>
      <c r="D1281" s="162">
        <f t="shared" si="64"/>
        <v>0</v>
      </c>
      <c r="E1281" s="172"/>
      <c r="F1281" s="172"/>
      <c r="G1281" s="172"/>
      <c r="H1281" s="172"/>
      <c r="I1281" s="172"/>
      <c r="J1281" s="172"/>
      <c r="K1281" s="172"/>
    </row>
    <row r="1282" spans="1:13" ht="15.75">
      <c r="A1282" s="10"/>
      <c r="B1282" s="127" t="s">
        <v>267</v>
      </c>
      <c r="C1282" s="23">
        <v>3660</v>
      </c>
      <c r="D1282" s="162">
        <f t="shared" si="64"/>
        <v>0</v>
      </c>
      <c r="E1282" s="172"/>
      <c r="F1282" s="172"/>
      <c r="G1282" s="172"/>
      <c r="H1282" s="172"/>
      <c r="I1282" s="172"/>
      <c r="J1282" s="172"/>
      <c r="K1282" s="172"/>
      <c r="L1282" s="49"/>
      <c r="M1282" s="49"/>
    </row>
    <row r="1283" spans="1:11" ht="15.75">
      <c r="A1283" s="7" t="s">
        <v>53</v>
      </c>
      <c r="B1283" s="126" t="s">
        <v>149</v>
      </c>
      <c r="C1283" s="2">
        <v>3670</v>
      </c>
      <c r="D1283" s="162">
        <f t="shared" si="64"/>
        <v>0</v>
      </c>
      <c r="E1283" s="251"/>
      <c r="F1283" s="251"/>
      <c r="G1283" s="251"/>
      <c r="H1283" s="251"/>
      <c r="I1283" s="251"/>
      <c r="J1283" s="251"/>
      <c r="K1283" s="251"/>
    </row>
    <row r="1284" spans="1:11" ht="16.5" thickBot="1">
      <c r="A1284" s="7" t="s">
        <v>53</v>
      </c>
      <c r="B1284" s="126" t="s">
        <v>190</v>
      </c>
      <c r="C1284" s="56">
        <v>3600</v>
      </c>
      <c r="D1284" s="156">
        <f t="shared" si="64"/>
        <v>0</v>
      </c>
      <c r="E1284" s="156">
        <f>SUM(E1277:E1283)</f>
        <v>0</v>
      </c>
      <c r="F1284" s="156">
        <f aca="true" t="shared" si="65" ref="F1284:K1284">SUM(F1277:F1283)</f>
        <v>0</v>
      </c>
      <c r="G1284" s="156">
        <f t="shared" si="65"/>
        <v>0</v>
      </c>
      <c r="H1284" s="156">
        <f t="shared" si="65"/>
        <v>0</v>
      </c>
      <c r="I1284" s="156">
        <f t="shared" si="65"/>
        <v>0</v>
      </c>
      <c r="J1284" s="156">
        <f t="shared" si="65"/>
        <v>0</v>
      </c>
      <c r="K1284" s="156">
        <f t="shared" si="65"/>
        <v>0</v>
      </c>
    </row>
    <row r="1285" spans="1:11" ht="16.5" thickBot="1">
      <c r="A1285" s="7" t="s">
        <v>53</v>
      </c>
      <c r="B1285" s="1" t="str">
        <f>IF(H2="","Net Position",CONCATENATE("Net Position, ",LOOKUP(H2,T2:T10,U2:U10)))</f>
        <v>Net Position, July 1, 2022</v>
      </c>
      <c r="C1285" s="2">
        <v>2880</v>
      </c>
      <c r="D1285" s="156">
        <f t="shared" si="64"/>
        <v>0</v>
      </c>
      <c r="E1285" s="254"/>
      <c r="F1285" s="317"/>
      <c r="G1285" s="317"/>
      <c r="H1285" s="317"/>
      <c r="I1285" s="317"/>
      <c r="J1285" s="317"/>
      <c r="K1285" s="317"/>
    </row>
    <row r="1286" spans="1:11" ht="15.75">
      <c r="A1286" s="7" t="s">
        <v>53</v>
      </c>
      <c r="B1286" s="229" t="s">
        <v>106</v>
      </c>
      <c r="C1286" s="3"/>
      <c r="D1286" s="105"/>
      <c r="E1286" s="157"/>
      <c r="F1286" s="157"/>
      <c r="G1286" s="157"/>
      <c r="H1286" s="157"/>
      <c r="I1286" s="157"/>
      <c r="J1286" s="157"/>
      <c r="K1286" s="157"/>
    </row>
    <row r="1287" spans="1:11" ht="16.5" thickBot="1">
      <c r="A1287" s="7" t="s">
        <v>53</v>
      </c>
      <c r="B1287" s="218" t="s">
        <v>325</v>
      </c>
      <c r="C1287" s="2"/>
      <c r="D1287" s="168">
        <f>SUM(E1287:K1287)</f>
        <v>0</v>
      </c>
      <c r="E1287" s="106">
        <f>E1268+E1275+E1284+E1285</f>
        <v>0</v>
      </c>
      <c r="F1287" s="106">
        <f aca="true" t="shared" si="66" ref="F1287:K1287">F1268+F1275+F1284+F1285</f>
        <v>0</v>
      </c>
      <c r="G1287" s="106">
        <f t="shared" si="66"/>
        <v>0</v>
      </c>
      <c r="H1287" s="106">
        <f t="shared" si="66"/>
        <v>0</v>
      </c>
      <c r="I1287" s="106">
        <f t="shared" si="66"/>
        <v>0</v>
      </c>
      <c r="J1287" s="106">
        <f t="shared" si="66"/>
        <v>0</v>
      </c>
      <c r="K1287" s="106">
        <f t="shared" si="66"/>
        <v>0</v>
      </c>
    </row>
    <row r="1288" spans="1:18" ht="16.5" thickTop="1">
      <c r="A1288" s="118" t="s">
        <v>53</v>
      </c>
      <c r="B1288" s="350" t="s">
        <v>454</v>
      </c>
      <c r="C1288" s="343" t="s">
        <v>56</v>
      </c>
      <c r="D1288" s="192"/>
      <c r="E1288" s="294"/>
      <c r="F1288" s="294"/>
      <c r="G1288" s="294"/>
      <c r="H1288" s="294"/>
      <c r="I1288" s="294"/>
      <c r="J1288" s="294"/>
      <c r="K1288" s="294"/>
      <c r="L1288" s="119"/>
      <c r="M1288" s="119"/>
      <c r="N1288" s="119"/>
      <c r="O1288" s="119"/>
      <c r="P1288" s="119"/>
      <c r="Q1288" s="119"/>
      <c r="R1288" s="119"/>
    </row>
    <row r="1289" spans="1:11" ht="15.75">
      <c r="A1289" s="7" t="s">
        <v>53</v>
      </c>
      <c r="B1289" s="351"/>
      <c r="C1289" s="344"/>
      <c r="D1289" s="105"/>
      <c r="E1289" s="295"/>
      <c r="F1289" s="295"/>
      <c r="G1289" s="295"/>
      <c r="H1289" s="295"/>
      <c r="I1289" s="295"/>
      <c r="J1289" s="295"/>
      <c r="K1289" s="295"/>
    </row>
    <row r="1290" spans="1:11" ht="15.75">
      <c r="A1290" s="7" t="s">
        <v>53</v>
      </c>
      <c r="B1290" s="352"/>
      <c r="C1290" s="345"/>
      <c r="D1290" s="162"/>
      <c r="E1290" s="296"/>
      <c r="F1290" s="296"/>
      <c r="G1290" s="296"/>
      <c r="H1290" s="296"/>
      <c r="I1290" s="296"/>
      <c r="J1290" s="296"/>
      <c r="K1290" s="296"/>
    </row>
    <row r="1291" spans="1:11" ht="15.75">
      <c r="A1291" s="7" t="s">
        <v>53</v>
      </c>
      <c r="B1291" s="131" t="s">
        <v>107</v>
      </c>
      <c r="C1291" s="93"/>
      <c r="D1291" s="188"/>
      <c r="E1291" s="188"/>
      <c r="F1291" s="188"/>
      <c r="G1291" s="188"/>
      <c r="H1291" s="188"/>
      <c r="I1291" s="188"/>
      <c r="J1291" s="188"/>
      <c r="K1291" s="188"/>
    </row>
    <row r="1292" spans="1:11" ht="15.75">
      <c r="A1292" s="7" t="s">
        <v>54</v>
      </c>
      <c r="B1292" s="126" t="s">
        <v>179</v>
      </c>
      <c r="C1292" s="2">
        <v>100</v>
      </c>
      <c r="D1292" s="162">
        <f aca="true" t="shared" si="67" ref="D1292:D1299">SUM(E1292:K1292)</f>
        <v>0</v>
      </c>
      <c r="E1292" s="172"/>
      <c r="F1292" s="172"/>
      <c r="G1292" s="172"/>
      <c r="H1292" s="172"/>
      <c r="I1292" s="172"/>
      <c r="J1292" s="172"/>
      <c r="K1292" s="172"/>
    </row>
    <row r="1293" spans="1:11" ht="15.75">
      <c r="A1293" s="10" t="s">
        <v>54</v>
      </c>
      <c r="B1293" s="126" t="s">
        <v>22</v>
      </c>
      <c r="C1293" s="2">
        <v>200</v>
      </c>
      <c r="D1293" s="162">
        <f t="shared" si="67"/>
        <v>0</v>
      </c>
      <c r="E1293" s="172"/>
      <c r="F1293" s="172"/>
      <c r="G1293" s="172"/>
      <c r="H1293" s="172"/>
      <c r="I1293" s="172"/>
      <c r="J1293" s="172"/>
      <c r="K1293" s="172"/>
    </row>
    <row r="1294" spans="1:11" ht="15.75">
      <c r="A1294" s="10" t="s">
        <v>54</v>
      </c>
      <c r="B1294" s="126" t="s">
        <v>180</v>
      </c>
      <c r="C1294" s="2">
        <v>300</v>
      </c>
      <c r="D1294" s="162">
        <f t="shared" si="67"/>
        <v>0</v>
      </c>
      <c r="E1294" s="172"/>
      <c r="F1294" s="172"/>
      <c r="G1294" s="172"/>
      <c r="H1294" s="172"/>
      <c r="I1294" s="172"/>
      <c r="J1294" s="172"/>
      <c r="K1294" s="172"/>
    </row>
    <row r="1295" spans="1:11" ht="15.75">
      <c r="A1295" s="10" t="s">
        <v>54</v>
      </c>
      <c r="B1295" s="126" t="s">
        <v>24</v>
      </c>
      <c r="C1295" s="2">
        <v>400</v>
      </c>
      <c r="D1295" s="162">
        <f t="shared" si="67"/>
        <v>0</v>
      </c>
      <c r="E1295" s="172"/>
      <c r="F1295" s="172"/>
      <c r="G1295" s="172"/>
      <c r="H1295" s="172"/>
      <c r="I1295" s="172"/>
      <c r="J1295" s="172"/>
      <c r="K1295" s="172"/>
    </row>
    <row r="1296" spans="1:11" ht="15.75">
      <c r="A1296" s="10" t="s">
        <v>54</v>
      </c>
      <c r="B1296" s="126" t="s">
        <v>181</v>
      </c>
      <c r="C1296" s="2">
        <v>500</v>
      </c>
      <c r="D1296" s="162">
        <f t="shared" si="67"/>
        <v>0</v>
      </c>
      <c r="E1296" s="172"/>
      <c r="F1296" s="172"/>
      <c r="G1296" s="172"/>
      <c r="H1296" s="172"/>
      <c r="I1296" s="172"/>
      <c r="J1296" s="172"/>
      <c r="K1296" s="172"/>
    </row>
    <row r="1297" spans="1:11" ht="15.75">
      <c r="A1297" s="10" t="s">
        <v>54</v>
      </c>
      <c r="B1297" s="126" t="s">
        <v>45</v>
      </c>
      <c r="C1297" s="2">
        <v>600</v>
      </c>
      <c r="D1297" s="162">
        <f t="shared" si="67"/>
        <v>0</v>
      </c>
      <c r="E1297" s="172"/>
      <c r="F1297" s="172"/>
      <c r="G1297" s="172"/>
      <c r="H1297" s="172"/>
      <c r="I1297" s="172"/>
      <c r="J1297" s="172"/>
      <c r="K1297" s="172"/>
    </row>
    <row r="1298" spans="1:11" ht="15.75">
      <c r="A1298" s="10" t="s">
        <v>54</v>
      </c>
      <c r="B1298" s="126" t="s">
        <v>301</v>
      </c>
      <c r="C1298" s="2">
        <v>700</v>
      </c>
      <c r="D1298" s="162">
        <f t="shared" si="67"/>
        <v>0</v>
      </c>
      <c r="E1298" s="172"/>
      <c r="F1298" s="172"/>
      <c r="G1298" s="172"/>
      <c r="H1298" s="172"/>
      <c r="I1298" s="172"/>
      <c r="J1298" s="172"/>
      <c r="K1298" s="172"/>
    </row>
    <row r="1299" spans="1:11" ht="16.5" thickBot="1">
      <c r="A1299" s="10" t="s">
        <v>54</v>
      </c>
      <c r="B1299" s="128" t="s">
        <v>227</v>
      </c>
      <c r="C1299" s="102"/>
      <c r="D1299" s="163">
        <f t="shared" si="67"/>
        <v>0</v>
      </c>
      <c r="E1299" s="293">
        <f aca="true" t="shared" si="68" ref="E1299:K1299">SUM(E1292:E1298)</f>
        <v>0</v>
      </c>
      <c r="F1299" s="293">
        <f t="shared" si="68"/>
        <v>0</v>
      </c>
      <c r="G1299" s="293">
        <f t="shared" si="68"/>
        <v>0</v>
      </c>
      <c r="H1299" s="293">
        <f t="shared" si="68"/>
        <v>0</v>
      </c>
      <c r="I1299" s="293">
        <f t="shared" si="68"/>
        <v>0</v>
      </c>
      <c r="J1299" s="293">
        <f t="shared" si="68"/>
        <v>0</v>
      </c>
      <c r="K1299" s="293">
        <f t="shared" si="68"/>
        <v>0</v>
      </c>
    </row>
    <row r="1300" spans="1:11" ht="15.75">
      <c r="A1300" s="7" t="s">
        <v>53</v>
      </c>
      <c r="B1300" s="131" t="s">
        <v>108</v>
      </c>
      <c r="C1300" s="93"/>
      <c r="D1300" s="105"/>
      <c r="E1300" s="105"/>
      <c r="F1300" s="105"/>
      <c r="G1300" s="105"/>
      <c r="H1300" s="105"/>
      <c r="I1300" s="105"/>
      <c r="J1300" s="105"/>
      <c r="K1300" s="105"/>
    </row>
    <row r="1301" spans="1:23" s="119" customFormat="1" ht="15.75">
      <c r="A1301" s="7" t="s">
        <v>55</v>
      </c>
      <c r="B1301" s="126" t="s">
        <v>220</v>
      </c>
      <c r="C1301" s="2">
        <v>720</v>
      </c>
      <c r="D1301" s="162">
        <f>SUM(E1301:K1301)</f>
        <v>0</v>
      </c>
      <c r="E1301" s="172"/>
      <c r="F1301" s="172"/>
      <c r="G1301" s="172"/>
      <c r="H1301" s="172"/>
      <c r="I1301" s="172"/>
      <c r="J1301" s="172"/>
      <c r="K1301" s="172"/>
      <c r="L1301" s="9"/>
      <c r="M1301" s="9"/>
      <c r="N1301" s="9"/>
      <c r="O1301" s="9"/>
      <c r="P1301" s="9"/>
      <c r="Q1301" s="9"/>
      <c r="R1301" s="9"/>
      <c r="S1301" s="308"/>
      <c r="T1301" s="309"/>
      <c r="U1301" s="308"/>
      <c r="V1301" s="308"/>
      <c r="W1301" s="308"/>
    </row>
    <row r="1302" spans="1:11" ht="15.75">
      <c r="A1302" s="10" t="s">
        <v>55</v>
      </c>
      <c r="B1302" s="126" t="s">
        <v>228</v>
      </c>
      <c r="C1302" s="2">
        <v>810</v>
      </c>
      <c r="D1302" s="162">
        <f>SUM(E1302:K1302)</f>
        <v>0</v>
      </c>
      <c r="E1302" s="172"/>
      <c r="F1302" s="172"/>
      <c r="G1302" s="172"/>
      <c r="H1302" s="172"/>
      <c r="I1302" s="172"/>
      <c r="J1302" s="172"/>
      <c r="K1302" s="172"/>
    </row>
    <row r="1303" spans="1:11" ht="16.5" thickBot="1">
      <c r="A1303" s="10" t="s">
        <v>55</v>
      </c>
      <c r="B1303" s="128" t="s">
        <v>229</v>
      </c>
      <c r="C1303" s="102"/>
      <c r="D1303" s="163">
        <f>SUM(E1303:K1303)</f>
        <v>0</v>
      </c>
      <c r="E1303" s="293">
        <f>SUM(E1301:E1302)</f>
        <v>0</v>
      </c>
      <c r="F1303" s="293">
        <f aca="true" t="shared" si="69" ref="F1303:K1303">SUM(F1301:F1302)</f>
        <v>0</v>
      </c>
      <c r="G1303" s="293">
        <f t="shared" si="69"/>
        <v>0</v>
      </c>
      <c r="H1303" s="293">
        <f t="shared" si="69"/>
        <v>0</v>
      </c>
      <c r="I1303" s="293">
        <f t="shared" si="69"/>
        <v>0</v>
      </c>
      <c r="J1303" s="293">
        <f t="shared" si="69"/>
        <v>0</v>
      </c>
      <c r="K1303" s="293">
        <f t="shared" si="69"/>
        <v>0</v>
      </c>
    </row>
    <row r="1304" spans="1:11" ht="15.75">
      <c r="A1304" s="7" t="s">
        <v>53</v>
      </c>
      <c r="B1304" s="131" t="s">
        <v>28</v>
      </c>
      <c r="C1304" s="93"/>
      <c r="D1304" s="105"/>
      <c r="E1304" s="105"/>
      <c r="F1304" s="105"/>
      <c r="G1304" s="105"/>
      <c r="H1304" s="105"/>
      <c r="I1304" s="105"/>
      <c r="J1304" s="105"/>
      <c r="K1304" s="105"/>
    </row>
    <row r="1305" spans="1:11" ht="15.75">
      <c r="A1305" s="7" t="s">
        <v>53</v>
      </c>
      <c r="B1305" s="126" t="s">
        <v>183</v>
      </c>
      <c r="C1305" s="2">
        <v>910</v>
      </c>
      <c r="D1305" s="162">
        <f>SUM(E1305:K1305)</f>
        <v>0</v>
      </c>
      <c r="E1305" s="172"/>
      <c r="F1305" s="172"/>
      <c r="G1305" s="172"/>
      <c r="H1305" s="172"/>
      <c r="I1305" s="172"/>
      <c r="J1305" s="172"/>
      <c r="K1305" s="172"/>
    </row>
    <row r="1306" spans="1:11" ht="15.75">
      <c r="A1306" s="7" t="s">
        <v>53</v>
      </c>
      <c r="B1306" s="126" t="s">
        <v>165</v>
      </c>
      <c r="C1306" s="2">
        <v>920</v>
      </c>
      <c r="D1306" s="162">
        <f aca="true" t="shared" si="70" ref="D1306:D1311">SUM(E1306:K1306)</f>
        <v>0</v>
      </c>
      <c r="E1306" s="172"/>
      <c r="F1306" s="172"/>
      <c r="G1306" s="172"/>
      <c r="H1306" s="172"/>
      <c r="I1306" s="172"/>
      <c r="J1306" s="172"/>
      <c r="K1306" s="172"/>
    </row>
    <row r="1307" spans="1:11" ht="15.75">
      <c r="A1307" s="7" t="s">
        <v>53</v>
      </c>
      <c r="B1307" s="126" t="s">
        <v>166</v>
      </c>
      <c r="C1307" s="2">
        <v>930</v>
      </c>
      <c r="D1307" s="162">
        <f t="shared" si="70"/>
        <v>0</v>
      </c>
      <c r="E1307" s="172"/>
      <c r="F1307" s="172"/>
      <c r="G1307" s="172"/>
      <c r="H1307" s="172"/>
      <c r="I1307" s="172"/>
      <c r="J1307" s="172"/>
      <c r="K1307" s="172"/>
    </row>
    <row r="1308" spans="1:11" ht="15.75">
      <c r="A1308" s="7" t="s">
        <v>53</v>
      </c>
      <c r="B1308" s="126" t="s">
        <v>211</v>
      </c>
      <c r="C1308" s="2">
        <v>940</v>
      </c>
      <c r="D1308" s="162">
        <f t="shared" si="70"/>
        <v>0</v>
      </c>
      <c r="E1308" s="172"/>
      <c r="F1308" s="172"/>
      <c r="G1308" s="172"/>
      <c r="H1308" s="172"/>
      <c r="I1308" s="172"/>
      <c r="J1308" s="172"/>
      <c r="K1308" s="172"/>
    </row>
    <row r="1309" spans="1:11" ht="15.75">
      <c r="A1309" s="7" t="s">
        <v>53</v>
      </c>
      <c r="B1309" s="126" t="s">
        <v>226</v>
      </c>
      <c r="C1309" s="2">
        <v>950</v>
      </c>
      <c r="D1309" s="162">
        <f t="shared" si="70"/>
        <v>0</v>
      </c>
      <c r="E1309" s="172"/>
      <c r="F1309" s="172"/>
      <c r="G1309" s="172"/>
      <c r="H1309" s="172"/>
      <c r="I1309" s="172"/>
      <c r="J1309" s="172"/>
      <c r="K1309" s="172"/>
    </row>
    <row r="1310" spans="1:11" ht="15.75">
      <c r="A1310" s="10"/>
      <c r="B1310" s="125" t="s">
        <v>263</v>
      </c>
      <c r="C1310" s="32">
        <v>960</v>
      </c>
      <c r="D1310" s="161">
        <f t="shared" si="70"/>
        <v>0</v>
      </c>
      <c r="E1310" s="172"/>
      <c r="F1310" s="172"/>
      <c r="G1310" s="172"/>
      <c r="H1310" s="172"/>
      <c r="I1310" s="172"/>
      <c r="J1310" s="172"/>
      <c r="K1310" s="172"/>
    </row>
    <row r="1311" spans="1:11" ht="15.75">
      <c r="A1311" s="7" t="s">
        <v>53</v>
      </c>
      <c r="B1311" s="126" t="s">
        <v>168</v>
      </c>
      <c r="C1311" s="2">
        <v>970</v>
      </c>
      <c r="D1311" s="162">
        <f t="shared" si="70"/>
        <v>0</v>
      </c>
      <c r="E1311" s="251"/>
      <c r="F1311" s="251"/>
      <c r="G1311" s="251"/>
      <c r="H1311" s="251"/>
      <c r="I1311" s="251"/>
      <c r="J1311" s="251"/>
      <c r="K1311" s="251"/>
    </row>
    <row r="1312" spans="1:11" ht="16.5" thickBot="1">
      <c r="A1312" s="7" t="s">
        <v>53</v>
      </c>
      <c r="B1312" s="126" t="s">
        <v>170</v>
      </c>
      <c r="C1312" s="56">
        <v>9700</v>
      </c>
      <c r="D1312" s="156">
        <f>SUM(E1312:K1312)</f>
        <v>0</v>
      </c>
      <c r="E1312" s="156">
        <f>SUM(E1305:E1311)</f>
        <v>0</v>
      </c>
      <c r="F1312" s="156">
        <f aca="true" t="shared" si="71" ref="F1312:K1312">SUM(F1305:F1311)</f>
        <v>0</v>
      </c>
      <c r="G1312" s="156">
        <f t="shared" si="71"/>
        <v>0</v>
      </c>
      <c r="H1312" s="156">
        <f t="shared" si="71"/>
        <v>0</v>
      </c>
      <c r="I1312" s="156">
        <f t="shared" si="71"/>
        <v>0</v>
      </c>
      <c r="J1312" s="156">
        <f t="shared" si="71"/>
        <v>0</v>
      </c>
      <c r="K1312" s="156">
        <f t="shared" si="71"/>
        <v>0</v>
      </c>
    </row>
    <row r="1313" spans="1:11" ht="16.5" thickBot="1">
      <c r="A1313" s="7" t="s">
        <v>53</v>
      </c>
      <c r="B1313" s="1" t="str">
        <f>IF(H2="","Net Position",CONCATENATE("Net Position, ",LOOKUP(H2,T2:T10,V2:V10)))</f>
        <v>Net Position, June 30, 2023</v>
      </c>
      <c r="C1313" s="2">
        <v>2780</v>
      </c>
      <c r="D1313" s="156">
        <f>SUM(E1313:K1313)</f>
        <v>0</v>
      </c>
      <c r="E1313" s="254"/>
      <c r="F1313" s="317"/>
      <c r="G1313" s="317"/>
      <c r="H1313" s="317"/>
      <c r="I1313" s="317"/>
      <c r="J1313" s="317"/>
      <c r="K1313" s="317"/>
    </row>
    <row r="1314" spans="1:11" ht="15.75">
      <c r="A1314" s="7" t="s">
        <v>53</v>
      </c>
      <c r="B1314" s="229" t="s">
        <v>109</v>
      </c>
      <c r="C1314" s="3"/>
      <c r="D1314" s="105"/>
      <c r="E1314" s="105"/>
      <c r="F1314" s="105"/>
      <c r="G1314" s="105"/>
      <c r="H1314" s="105"/>
      <c r="I1314" s="105"/>
      <c r="J1314" s="105"/>
      <c r="K1314" s="105"/>
    </row>
    <row r="1315" spans="1:11" ht="16.5" thickBot="1">
      <c r="A1315" s="7" t="s">
        <v>53</v>
      </c>
      <c r="B1315" s="218" t="s">
        <v>326</v>
      </c>
      <c r="C1315" s="2"/>
      <c r="D1315" s="168">
        <f>SUM(E1315:K1315)</f>
        <v>0</v>
      </c>
      <c r="E1315" s="106">
        <f aca="true" t="shared" si="72" ref="E1315:K1315">SUM(E1299+E1303+E1312+E1313)</f>
        <v>0</v>
      </c>
      <c r="F1315" s="106">
        <f t="shared" si="72"/>
        <v>0</v>
      </c>
      <c r="G1315" s="106">
        <f t="shared" si="72"/>
        <v>0</v>
      </c>
      <c r="H1315" s="106">
        <f t="shared" si="72"/>
        <v>0</v>
      </c>
      <c r="I1315" s="106">
        <f t="shared" si="72"/>
        <v>0</v>
      </c>
      <c r="J1315" s="106">
        <f t="shared" si="72"/>
        <v>0</v>
      </c>
      <c r="K1315" s="106">
        <f t="shared" si="72"/>
        <v>0</v>
      </c>
    </row>
    <row r="1316" spans="1:11" ht="16.5" thickTop="1">
      <c r="A1316" s="7" t="s">
        <v>53</v>
      </c>
      <c r="B1316" s="31"/>
      <c r="C1316" s="115"/>
      <c r="D1316" s="107"/>
      <c r="E1316" s="107"/>
      <c r="F1316" s="107"/>
      <c r="G1316" s="107"/>
      <c r="H1316" s="107"/>
      <c r="I1316" s="107"/>
      <c r="J1316" s="107"/>
      <c r="K1316" s="107"/>
    </row>
    <row r="1317" spans="1:6" ht="15.75">
      <c r="A1317" s="7" t="s">
        <v>53</v>
      </c>
      <c r="B1317" s="49" t="s">
        <v>30</v>
      </c>
      <c r="C1317" s="49"/>
      <c r="F1317" s="92"/>
    </row>
    <row r="1318" spans="1:6" ht="15.75">
      <c r="A1318" s="198"/>
      <c r="B1318" s="49"/>
      <c r="C1318" s="49"/>
      <c r="F1318" s="92"/>
    </row>
    <row r="1319" spans="1:3" ht="15.75">
      <c r="A1319" s="10" t="s">
        <v>493</v>
      </c>
      <c r="B1319" s="11" t="str">
        <f>$B$1</f>
        <v>DISTRICT SCHOOL BOARD OF OKEECHOBEE COUNTY</v>
      </c>
      <c r="C1319" s="49"/>
    </row>
    <row r="1320" spans="1:3" ht="15.75">
      <c r="A1320" s="7" t="s">
        <v>53</v>
      </c>
      <c r="B1320" s="297" t="s">
        <v>8</v>
      </c>
      <c r="C1320" s="140"/>
    </row>
    <row r="1321" spans="1:3" ht="15.75">
      <c r="A1321" s="7" t="s">
        <v>53</v>
      </c>
      <c r="B1321" s="12" t="str">
        <f>$B$26</f>
        <v>For Fiscal Year Ending June 30, 2023</v>
      </c>
      <c r="C1321" s="49"/>
    </row>
    <row r="1322" spans="1:11" ht="15.75">
      <c r="A1322" s="7" t="s">
        <v>53</v>
      </c>
      <c r="B1322" s="297"/>
      <c r="C1322" s="49"/>
      <c r="K1322" s="329"/>
    </row>
    <row r="1323" spans="1:11" ht="15.75">
      <c r="A1323" s="7" t="s">
        <v>53</v>
      </c>
      <c r="B1323" s="58" t="s">
        <v>510</v>
      </c>
      <c r="C1323" s="49"/>
      <c r="H1323" s="246"/>
      <c r="K1323" s="100" t="s">
        <v>494</v>
      </c>
    </row>
    <row r="1324" spans="1:18" ht="15.75">
      <c r="A1324" s="7" t="s">
        <v>53</v>
      </c>
      <c r="B1324" s="307"/>
      <c r="C1324" s="93"/>
      <c r="D1324" s="98"/>
      <c r="E1324" s="65">
        <v>711</v>
      </c>
      <c r="F1324" s="93">
        <v>712</v>
      </c>
      <c r="G1324" s="93">
        <v>713</v>
      </c>
      <c r="H1324" s="93">
        <v>714</v>
      </c>
      <c r="I1324" s="93">
        <v>715</v>
      </c>
      <c r="J1324" s="93">
        <v>731</v>
      </c>
      <c r="K1324" s="93">
        <v>791</v>
      </c>
      <c r="L1324" s="49"/>
      <c r="M1324" s="49"/>
      <c r="N1324" s="49"/>
      <c r="O1324" s="49"/>
      <c r="P1324" s="49"/>
      <c r="Q1324" s="49"/>
      <c r="R1324" s="49"/>
    </row>
    <row r="1325" spans="1:18" ht="15.75">
      <c r="A1325" s="7" t="s">
        <v>53</v>
      </c>
      <c r="B1325" s="229" t="s">
        <v>448</v>
      </c>
      <c r="C1325" s="3" t="s">
        <v>9</v>
      </c>
      <c r="D1325" s="3" t="s">
        <v>20</v>
      </c>
      <c r="E1325" s="3" t="s">
        <v>249</v>
      </c>
      <c r="F1325" s="3" t="s">
        <v>249</v>
      </c>
      <c r="G1325" s="3" t="s">
        <v>249</v>
      </c>
      <c r="H1325" s="3" t="s">
        <v>249</v>
      </c>
      <c r="I1325" s="3" t="s">
        <v>249</v>
      </c>
      <c r="J1325" s="3" t="s">
        <v>67</v>
      </c>
      <c r="K1325" s="3" t="s">
        <v>69</v>
      </c>
      <c r="L1325" s="49"/>
      <c r="M1325" s="49"/>
      <c r="N1325" s="49"/>
      <c r="O1325" s="49"/>
      <c r="P1325" s="49"/>
      <c r="Q1325" s="49"/>
      <c r="R1325" s="49"/>
    </row>
    <row r="1326" spans="1:18" ht="15.75">
      <c r="A1326" s="7" t="s">
        <v>53</v>
      </c>
      <c r="B1326" s="112"/>
      <c r="C1326" s="2" t="s">
        <v>10</v>
      </c>
      <c r="D1326" s="2"/>
      <c r="E1326" s="2"/>
      <c r="F1326" s="2"/>
      <c r="G1326" s="2"/>
      <c r="H1326" s="2"/>
      <c r="I1326" s="2"/>
      <c r="J1326" s="2" t="s">
        <v>68</v>
      </c>
      <c r="K1326" s="2" t="s">
        <v>70</v>
      </c>
      <c r="L1326" s="49"/>
      <c r="M1326" s="49"/>
      <c r="N1326" s="49"/>
      <c r="O1326" s="49"/>
      <c r="P1326" s="49"/>
      <c r="Q1326" s="49"/>
      <c r="R1326" s="49"/>
    </row>
    <row r="1327" spans="1:18" ht="15.75">
      <c r="A1327" s="7" t="s">
        <v>53</v>
      </c>
      <c r="B1327" s="131" t="s">
        <v>104</v>
      </c>
      <c r="C1327" s="93"/>
      <c r="D1327" s="98"/>
      <c r="E1327" s="111"/>
      <c r="F1327" s="111"/>
      <c r="G1327" s="111"/>
      <c r="H1327" s="111"/>
      <c r="I1327" s="111"/>
      <c r="J1327" s="111"/>
      <c r="K1327" s="111"/>
      <c r="L1327" s="49"/>
      <c r="M1327" s="49"/>
      <c r="N1327" s="49"/>
      <c r="O1327" s="49"/>
      <c r="P1327" s="49"/>
      <c r="Q1327" s="49"/>
      <c r="R1327" s="49"/>
    </row>
    <row r="1328" spans="1:11" ht="15.75">
      <c r="A1328" s="7" t="s">
        <v>54</v>
      </c>
      <c r="B1328" s="126" t="s">
        <v>221</v>
      </c>
      <c r="C1328" s="2">
        <v>3481</v>
      </c>
      <c r="D1328" s="162">
        <f>SUM(E1328:K1328)</f>
        <v>0</v>
      </c>
      <c r="E1328" s="256"/>
      <c r="F1328" s="256"/>
      <c r="G1328" s="256"/>
      <c r="H1328" s="256"/>
      <c r="I1328" s="256"/>
      <c r="J1328" s="256"/>
      <c r="K1328" s="256"/>
    </row>
    <row r="1329" spans="1:11" ht="15.75">
      <c r="A1329" s="7" t="s">
        <v>54</v>
      </c>
      <c r="B1329" s="126" t="s">
        <v>222</v>
      </c>
      <c r="C1329" s="2">
        <v>3482</v>
      </c>
      <c r="D1329" s="162">
        <f>SUM(E1329:K1329)</f>
        <v>0</v>
      </c>
      <c r="E1329" s="256"/>
      <c r="F1329" s="256"/>
      <c r="G1329" s="256"/>
      <c r="H1329" s="256"/>
      <c r="I1329" s="256"/>
      <c r="J1329" s="256"/>
      <c r="K1329" s="256"/>
    </row>
    <row r="1330" spans="1:11" ht="15.75">
      <c r="A1330" s="10" t="s">
        <v>54</v>
      </c>
      <c r="B1330" s="126" t="s">
        <v>223</v>
      </c>
      <c r="C1330" s="2">
        <v>3484</v>
      </c>
      <c r="D1330" s="162">
        <f>SUM(E1330:K1330)</f>
        <v>0</v>
      </c>
      <c r="E1330" s="256"/>
      <c r="F1330" s="256"/>
      <c r="G1330" s="256"/>
      <c r="H1330" s="256"/>
      <c r="I1330" s="256"/>
      <c r="J1330" s="256"/>
      <c r="K1330" s="256"/>
    </row>
    <row r="1331" spans="1:11" ht="15.75">
      <c r="A1331" s="10" t="s">
        <v>54</v>
      </c>
      <c r="B1331" s="126" t="s">
        <v>422</v>
      </c>
      <c r="C1331" s="2">
        <v>3489</v>
      </c>
      <c r="D1331" s="162">
        <f>SUM(E1331:K1331)</f>
        <v>0</v>
      </c>
      <c r="E1331" s="256"/>
      <c r="F1331" s="256"/>
      <c r="G1331" s="256"/>
      <c r="H1331" s="256"/>
      <c r="I1331" s="256"/>
      <c r="J1331" s="256"/>
      <c r="K1331" s="256"/>
    </row>
    <row r="1332" spans="1:11" ht="16.5" thickBot="1">
      <c r="A1332" s="10" t="s">
        <v>54</v>
      </c>
      <c r="B1332" s="128" t="s">
        <v>224</v>
      </c>
      <c r="C1332" s="102"/>
      <c r="D1332" s="163">
        <f>SUM(E1332:K1332)</f>
        <v>0</v>
      </c>
      <c r="E1332" s="276">
        <f aca="true" t="shared" si="73" ref="E1332:K1332">SUM(E1328:E1331)</f>
        <v>0</v>
      </c>
      <c r="F1332" s="276">
        <f t="shared" si="73"/>
        <v>0</v>
      </c>
      <c r="G1332" s="276">
        <f t="shared" si="73"/>
        <v>0</v>
      </c>
      <c r="H1332" s="276">
        <f t="shared" si="73"/>
        <v>0</v>
      </c>
      <c r="I1332" s="276">
        <f t="shared" si="73"/>
        <v>0</v>
      </c>
      <c r="J1332" s="276">
        <f t="shared" si="73"/>
        <v>0</v>
      </c>
      <c r="K1332" s="276">
        <f t="shared" si="73"/>
        <v>0</v>
      </c>
    </row>
    <row r="1333" spans="1:11" ht="15.75">
      <c r="A1333" s="7" t="s">
        <v>53</v>
      </c>
      <c r="B1333" s="129" t="s">
        <v>105</v>
      </c>
      <c r="C1333" s="65"/>
      <c r="D1333" s="105"/>
      <c r="E1333" s="4"/>
      <c r="F1333" s="4"/>
      <c r="G1333" s="4"/>
      <c r="H1333" s="4"/>
      <c r="I1333" s="4"/>
      <c r="J1333" s="4"/>
      <c r="K1333" s="4"/>
    </row>
    <row r="1334" spans="1:11" ht="15.75">
      <c r="A1334" s="7" t="s">
        <v>55</v>
      </c>
      <c r="B1334" s="125" t="s">
        <v>272</v>
      </c>
      <c r="C1334" s="34">
        <v>3430</v>
      </c>
      <c r="D1334" s="162">
        <f aca="true" t="shared" si="74" ref="D1334:D1339">SUM(E1334:K1334)</f>
        <v>0</v>
      </c>
      <c r="E1334" s="256"/>
      <c r="F1334" s="256"/>
      <c r="G1334" s="256"/>
      <c r="H1334" s="256"/>
      <c r="I1334" s="256"/>
      <c r="J1334" s="256"/>
      <c r="K1334" s="256"/>
    </row>
    <row r="1335" spans="1:11" ht="15.75">
      <c r="A1335" s="10" t="s">
        <v>55</v>
      </c>
      <c r="B1335" s="126" t="s">
        <v>314</v>
      </c>
      <c r="C1335" s="2">
        <v>3440</v>
      </c>
      <c r="D1335" s="162">
        <f t="shared" si="74"/>
        <v>0</v>
      </c>
      <c r="E1335" s="256"/>
      <c r="F1335" s="256"/>
      <c r="G1335" s="256"/>
      <c r="H1335" s="256"/>
      <c r="I1335" s="256"/>
      <c r="J1335" s="256"/>
      <c r="K1335" s="256"/>
    </row>
    <row r="1336" spans="1:11" ht="15.75">
      <c r="A1336" s="10" t="s">
        <v>55</v>
      </c>
      <c r="B1336" s="126" t="s">
        <v>177</v>
      </c>
      <c r="C1336" s="2">
        <v>3495</v>
      </c>
      <c r="D1336" s="162">
        <f t="shared" si="74"/>
        <v>0</v>
      </c>
      <c r="E1336" s="256"/>
      <c r="F1336" s="256"/>
      <c r="G1336" s="256"/>
      <c r="H1336" s="256"/>
      <c r="I1336" s="256"/>
      <c r="J1336" s="256"/>
      <c r="K1336" s="256"/>
    </row>
    <row r="1337" spans="1:23" s="49" customFormat="1" ht="15.75">
      <c r="A1337" s="7" t="s">
        <v>55</v>
      </c>
      <c r="B1337" s="126" t="s">
        <v>65</v>
      </c>
      <c r="C1337" s="2">
        <v>3740</v>
      </c>
      <c r="D1337" s="162">
        <f t="shared" si="74"/>
        <v>0</v>
      </c>
      <c r="E1337" s="255"/>
      <c r="F1337" s="279"/>
      <c r="G1337" s="279"/>
      <c r="H1337" s="279"/>
      <c r="I1337" s="279"/>
      <c r="J1337" s="279"/>
      <c r="K1337" s="279"/>
      <c r="L1337" s="9"/>
      <c r="M1337" s="9"/>
      <c r="N1337" s="9"/>
      <c r="O1337" s="9"/>
      <c r="P1337" s="9"/>
      <c r="Q1337" s="9"/>
      <c r="R1337" s="9"/>
      <c r="S1337" s="308"/>
      <c r="T1337" s="309"/>
      <c r="U1337" s="308"/>
      <c r="V1337" s="308"/>
      <c r="W1337" s="308"/>
    </row>
    <row r="1338" spans="1:23" s="49" customFormat="1" ht="15.75">
      <c r="A1338" s="7" t="s">
        <v>55</v>
      </c>
      <c r="B1338" s="126" t="s">
        <v>225</v>
      </c>
      <c r="C1338" s="53">
        <v>3780</v>
      </c>
      <c r="D1338" s="162">
        <f t="shared" si="74"/>
        <v>0</v>
      </c>
      <c r="E1338" s="279"/>
      <c r="F1338" s="279"/>
      <c r="G1338" s="279"/>
      <c r="H1338" s="279"/>
      <c r="I1338" s="279"/>
      <c r="J1338" s="279"/>
      <c r="K1338" s="279"/>
      <c r="L1338" s="9"/>
      <c r="M1338" s="9"/>
      <c r="N1338" s="9"/>
      <c r="O1338" s="9"/>
      <c r="P1338" s="9"/>
      <c r="Q1338" s="9"/>
      <c r="R1338" s="9"/>
      <c r="S1338" s="308"/>
      <c r="T1338" s="309"/>
      <c r="U1338" s="308"/>
      <c r="V1338" s="308"/>
      <c r="W1338" s="308"/>
    </row>
    <row r="1339" spans="1:23" s="49" customFormat="1" ht="16.5" thickBot="1">
      <c r="A1339" s="10" t="s">
        <v>55</v>
      </c>
      <c r="B1339" s="128" t="s">
        <v>300</v>
      </c>
      <c r="C1339" s="102"/>
      <c r="D1339" s="163">
        <f t="shared" si="74"/>
        <v>0</v>
      </c>
      <c r="E1339" s="276">
        <f>SUM(E1334:E1338)</f>
        <v>0</v>
      </c>
      <c r="F1339" s="276">
        <f aca="true" t="shared" si="75" ref="F1339:K1339">SUM(F1334:F1338)</f>
        <v>0</v>
      </c>
      <c r="G1339" s="276">
        <f t="shared" si="75"/>
        <v>0</v>
      </c>
      <c r="H1339" s="276">
        <f t="shared" si="75"/>
        <v>0</v>
      </c>
      <c r="I1339" s="276">
        <f t="shared" si="75"/>
        <v>0</v>
      </c>
      <c r="J1339" s="276">
        <f t="shared" si="75"/>
        <v>0</v>
      </c>
      <c r="K1339" s="276">
        <f t="shared" si="75"/>
        <v>0</v>
      </c>
      <c r="L1339" s="9"/>
      <c r="M1339" s="9"/>
      <c r="N1339" s="9"/>
      <c r="O1339" s="9"/>
      <c r="P1339" s="9"/>
      <c r="Q1339" s="9"/>
      <c r="R1339" s="9"/>
      <c r="S1339" s="308"/>
      <c r="T1339" s="309"/>
      <c r="U1339" s="308"/>
      <c r="V1339" s="308"/>
      <c r="W1339" s="308"/>
    </row>
    <row r="1340" spans="1:23" s="49" customFormat="1" ht="15.75">
      <c r="A1340" s="7" t="s">
        <v>53</v>
      </c>
      <c r="B1340" s="131" t="s">
        <v>16</v>
      </c>
      <c r="C1340" s="93"/>
      <c r="D1340" s="105"/>
      <c r="E1340" s="4"/>
      <c r="F1340" s="4"/>
      <c r="G1340" s="4"/>
      <c r="H1340" s="4"/>
      <c r="I1340" s="4"/>
      <c r="J1340" s="4"/>
      <c r="K1340" s="4"/>
      <c r="L1340" s="9"/>
      <c r="M1340" s="9"/>
      <c r="N1340" s="9"/>
      <c r="O1340" s="9"/>
      <c r="P1340" s="9"/>
      <c r="Q1340" s="9"/>
      <c r="R1340" s="9"/>
      <c r="S1340" s="308"/>
      <c r="T1340" s="309"/>
      <c r="U1340" s="308"/>
      <c r="V1340" s="308"/>
      <c r="W1340" s="308"/>
    </row>
    <row r="1341" spans="1:11" ht="15.75">
      <c r="A1341" s="7" t="s">
        <v>53</v>
      </c>
      <c r="B1341" s="126" t="s">
        <v>178</v>
      </c>
      <c r="C1341" s="2">
        <v>3610</v>
      </c>
      <c r="D1341" s="162">
        <f>SUM(E1341:K1341)</f>
        <v>0</v>
      </c>
      <c r="E1341" s="256"/>
      <c r="F1341" s="256"/>
      <c r="G1341" s="256"/>
      <c r="H1341" s="256"/>
      <c r="I1341" s="256"/>
      <c r="J1341" s="256"/>
      <c r="K1341" s="256"/>
    </row>
    <row r="1342" spans="1:11" ht="15.75">
      <c r="A1342" s="7" t="s">
        <v>53</v>
      </c>
      <c r="B1342" s="126" t="s">
        <v>146</v>
      </c>
      <c r="C1342" s="2">
        <v>3620</v>
      </c>
      <c r="D1342" s="162">
        <f aca="true" t="shared" si="76" ref="D1342:D1347">SUM(E1342:K1342)</f>
        <v>0</v>
      </c>
      <c r="E1342" s="256"/>
      <c r="F1342" s="256"/>
      <c r="G1342" s="256"/>
      <c r="H1342" s="256"/>
      <c r="I1342" s="256"/>
      <c r="J1342" s="256"/>
      <c r="K1342" s="256"/>
    </row>
    <row r="1343" spans="1:11" ht="15.75">
      <c r="A1343" s="7" t="s">
        <v>53</v>
      </c>
      <c r="B1343" s="126" t="s">
        <v>147</v>
      </c>
      <c r="C1343" s="2">
        <v>3630</v>
      </c>
      <c r="D1343" s="162">
        <f t="shared" si="76"/>
        <v>0</v>
      </c>
      <c r="E1343" s="256"/>
      <c r="F1343" s="256"/>
      <c r="G1343" s="256"/>
      <c r="H1343" s="256"/>
      <c r="I1343" s="256"/>
      <c r="J1343" s="256"/>
      <c r="K1343" s="256"/>
    </row>
    <row r="1344" spans="1:11" ht="15.75">
      <c r="A1344" s="7" t="s">
        <v>53</v>
      </c>
      <c r="B1344" s="126" t="s">
        <v>206</v>
      </c>
      <c r="C1344" s="2">
        <v>3640</v>
      </c>
      <c r="D1344" s="162">
        <f t="shared" si="76"/>
        <v>0</v>
      </c>
      <c r="E1344" s="256"/>
      <c r="F1344" s="256"/>
      <c r="G1344" s="256"/>
      <c r="H1344" s="256"/>
      <c r="I1344" s="256"/>
      <c r="J1344" s="256"/>
      <c r="K1344" s="256"/>
    </row>
    <row r="1345" spans="1:11" ht="15.75">
      <c r="A1345" s="7" t="s">
        <v>53</v>
      </c>
      <c r="B1345" s="126" t="s">
        <v>437</v>
      </c>
      <c r="C1345" s="2">
        <v>3650</v>
      </c>
      <c r="D1345" s="162">
        <f t="shared" si="76"/>
        <v>0</v>
      </c>
      <c r="E1345" s="256"/>
      <c r="F1345" s="256"/>
      <c r="G1345" s="256"/>
      <c r="H1345" s="256"/>
      <c r="I1345" s="256"/>
      <c r="J1345" s="256"/>
      <c r="K1345" s="256"/>
    </row>
    <row r="1346" spans="1:13" ht="15.75">
      <c r="A1346" s="10"/>
      <c r="B1346" s="127" t="s">
        <v>267</v>
      </c>
      <c r="C1346" s="23">
        <v>3660</v>
      </c>
      <c r="D1346" s="162">
        <f t="shared" si="76"/>
        <v>0</v>
      </c>
      <c r="E1346" s="256"/>
      <c r="F1346" s="256"/>
      <c r="G1346" s="256"/>
      <c r="H1346" s="256"/>
      <c r="I1346" s="256"/>
      <c r="J1346" s="256"/>
      <c r="K1346" s="256"/>
      <c r="L1346" s="49"/>
      <c r="M1346" s="49"/>
    </row>
    <row r="1347" spans="1:11" ht="15.75">
      <c r="A1347" s="7" t="s">
        <v>53</v>
      </c>
      <c r="B1347" s="126" t="s">
        <v>150</v>
      </c>
      <c r="C1347" s="2">
        <v>3690</v>
      </c>
      <c r="D1347" s="162">
        <f t="shared" si="76"/>
        <v>0</v>
      </c>
      <c r="E1347" s="279"/>
      <c r="F1347" s="256"/>
      <c r="G1347" s="279"/>
      <c r="H1347" s="279"/>
      <c r="I1347" s="279"/>
      <c r="J1347" s="279"/>
      <c r="K1347" s="279"/>
    </row>
    <row r="1348" spans="1:11" ht="16.5" thickBot="1">
      <c r="A1348" s="7" t="s">
        <v>53</v>
      </c>
      <c r="B1348" s="126" t="s">
        <v>190</v>
      </c>
      <c r="C1348" s="56">
        <v>3600</v>
      </c>
      <c r="D1348" s="156">
        <f>SUM(E1348:K1348)</f>
        <v>0</v>
      </c>
      <c r="E1348" s="36">
        <f>SUM(E1341:E1347)</f>
        <v>0</v>
      </c>
      <c r="F1348" s="36">
        <f aca="true" t="shared" si="77" ref="F1348:K1348">SUM(F1341:F1347)</f>
        <v>0</v>
      </c>
      <c r="G1348" s="36">
        <f t="shared" si="77"/>
        <v>0</v>
      </c>
      <c r="H1348" s="36">
        <f t="shared" si="77"/>
        <v>0</v>
      </c>
      <c r="I1348" s="36">
        <f t="shared" si="77"/>
        <v>0</v>
      </c>
      <c r="J1348" s="36">
        <f t="shared" si="77"/>
        <v>0</v>
      </c>
      <c r="K1348" s="36">
        <f t="shared" si="77"/>
        <v>0</v>
      </c>
    </row>
    <row r="1349" spans="1:11" ht="16.5" thickBot="1">
      <c r="A1349" s="7" t="s">
        <v>53</v>
      </c>
      <c r="B1349" s="1" t="str">
        <f>IF(H2="","Net Position",CONCATENATE("Net Position, ",LOOKUP(H2,T2:T10,U2:U10)))</f>
        <v>Net Position, July 1, 2022</v>
      </c>
      <c r="C1349" s="2">
        <v>2880</v>
      </c>
      <c r="D1349" s="156">
        <f>SUM(E1349:K1349)</f>
        <v>0</v>
      </c>
      <c r="E1349" s="318"/>
      <c r="F1349" s="319"/>
      <c r="G1349" s="319"/>
      <c r="H1349" s="319"/>
      <c r="I1349" s="319"/>
      <c r="J1349" s="319"/>
      <c r="K1349" s="319"/>
    </row>
    <row r="1350" spans="1:11" ht="15.75">
      <c r="A1350" s="7" t="s">
        <v>53</v>
      </c>
      <c r="B1350" s="229" t="s">
        <v>106</v>
      </c>
      <c r="C1350" s="3"/>
      <c r="D1350" s="105"/>
      <c r="E1350" s="4"/>
      <c r="F1350" s="4"/>
      <c r="G1350" s="4"/>
      <c r="H1350" s="4"/>
      <c r="I1350" s="4"/>
      <c r="J1350" s="4"/>
      <c r="K1350" s="4"/>
    </row>
    <row r="1351" spans="1:11" ht="16.5" thickBot="1">
      <c r="A1351" s="7" t="s">
        <v>53</v>
      </c>
      <c r="B1351" s="218" t="s">
        <v>325</v>
      </c>
      <c r="C1351" s="2"/>
      <c r="D1351" s="168">
        <f>SUM(E1351:K1351)</f>
        <v>0</v>
      </c>
      <c r="E1351" s="6">
        <f aca="true" t="shared" si="78" ref="E1351:J1351">E1332+E1339+E1348+E1349</f>
        <v>0</v>
      </c>
      <c r="F1351" s="6">
        <f t="shared" si="78"/>
        <v>0</v>
      </c>
      <c r="G1351" s="6">
        <f t="shared" si="78"/>
        <v>0</v>
      </c>
      <c r="H1351" s="6">
        <f t="shared" si="78"/>
        <v>0</v>
      </c>
      <c r="I1351" s="6">
        <f t="shared" si="78"/>
        <v>0</v>
      </c>
      <c r="J1351" s="6">
        <f t="shared" si="78"/>
        <v>0</v>
      </c>
      <c r="K1351" s="6">
        <f>SUM(K1332+K1339+K1348+K1349)</f>
        <v>0</v>
      </c>
    </row>
    <row r="1352" spans="1:11" ht="16.5" thickTop="1">
      <c r="A1352" s="7" t="s">
        <v>53</v>
      </c>
      <c r="B1352" s="340" t="s">
        <v>454</v>
      </c>
      <c r="C1352" s="343" t="s">
        <v>56</v>
      </c>
      <c r="D1352" s="170"/>
      <c r="E1352" s="20"/>
      <c r="F1352" s="20"/>
      <c r="G1352" s="20"/>
      <c r="H1352" s="20"/>
      <c r="I1352" s="20"/>
      <c r="J1352" s="20"/>
      <c r="K1352" s="20"/>
    </row>
    <row r="1353" spans="1:11" ht="15.75">
      <c r="A1353" s="7" t="s">
        <v>53</v>
      </c>
      <c r="B1353" s="341"/>
      <c r="C1353" s="344"/>
      <c r="D1353" s="105"/>
      <c r="E1353" s="4"/>
      <c r="F1353" s="4"/>
      <c r="G1353" s="4"/>
      <c r="H1353" s="4"/>
      <c r="I1353" s="4"/>
      <c r="J1353" s="4"/>
      <c r="K1353" s="4"/>
    </row>
    <row r="1354" spans="1:11" ht="15.75">
      <c r="A1354" s="7" t="s">
        <v>53</v>
      </c>
      <c r="B1354" s="342"/>
      <c r="C1354" s="345"/>
      <c r="D1354" s="105"/>
      <c r="E1354" s="4"/>
      <c r="F1354" s="4"/>
      <c r="G1354" s="4"/>
      <c r="H1354" s="4"/>
      <c r="I1354" s="4"/>
      <c r="J1354" s="4"/>
      <c r="K1354" s="4"/>
    </row>
    <row r="1355" spans="1:11" ht="15.75">
      <c r="A1355" s="7" t="s">
        <v>53</v>
      </c>
      <c r="B1355" s="131" t="s">
        <v>107</v>
      </c>
      <c r="C1355" s="93"/>
      <c r="D1355" s="188"/>
      <c r="E1355" s="277"/>
      <c r="F1355" s="277"/>
      <c r="G1355" s="277"/>
      <c r="H1355" s="277"/>
      <c r="I1355" s="277"/>
      <c r="J1355" s="277"/>
      <c r="K1355" s="277"/>
    </row>
    <row r="1356" spans="1:11" ht="15.75">
      <c r="A1356" s="7" t="s">
        <v>54</v>
      </c>
      <c r="B1356" s="126" t="s">
        <v>179</v>
      </c>
      <c r="C1356" s="2">
        <v>100</v>
      </c>
      <c r="D1356" s="162">
        <f aca="true" t="shared" si="79" ref="D1356:D1363">SUM(E1356:K1356)</f>
        <v>0</v>
      </c>
      <c r="E1356" s="256"/>
      <c r="F1356" s="256"/>
      <c r="G1356" s="256"/>
      <c r="H1356" s="256"/>
      <c r="I1356" s="256"/>
      <c r="J1356" s="256"/>
      <c r="K1356" s="256"/>
    </row>
    <row r="1357" spans="1:11" ht="15.75">
      <c r="A1357" s="10" t="s">
        <v>54</v>
      </c>
      <c r="B1357" s="126" t="s">
        <v>22</v>
      </c>
      <c r="C1357" s="2">
        <v>200</v>
      </c>
      <c r="D1357" s="162">
        <f t="shared" si="79"/>
        <v>0</v>
      </c>
      <c r="E1357" s="256"/>
      <c r="F1357" s="256"/>
      <c r="G1357" s="256"/>
      <c r="H1357" s="256"/>
      <c r="I1357" s="256"/>
      <c r="J1357" s="256"/>
      <c r="K1357" s="256"/>
    </row>
    <row r="1358" spans="1:11" ht="15.75">
      <c r="A1358" s="10" t="s">
        <v>54</v>
      </c>
      <c r="B1358" s="126" t="s">
        <v>180</v>
      </c>
      <c r="C1358" s="2">
        <v>300</v>
      </c>
      <c r="D1358" s="162">
        <f t="shared" si="79"/>
        <v>0</v>
      </c>
      <c r="E1358" s="256"/>
      <c r="F1358" s="256"/>
      <c r="G1358" s="256"/>
      <c r="H1358" s="256"/>
      <c r="I1358" s="256"/>
      <c r="J1358" s="256"/>
      <c r="K1358" s="256"/>
    </row>
    <row r="1359" spans="1:11" ht="15.75">
      <c r="A1359" s="10" t="s">
        <v>54</v>
      </c>
      <c r="B1359" s="126" t="s">
        <v>24</v>
      </c>
      <c r="C1359" s="2">
        <v>400</v>
      </c>
      <c r="D1359" s="162">
        <f t="shared" si="79"/>
        <v>0</v>
      </c>
      <c r="E1359" s="256"/>
      <c r="F1359" s="256"/>
      <c r="G1359" s="256"/>
      <c r="H1359" s="256"/>
      <c r="I1359" s="256"/>
      <c r="J1359" s="256"/>
      <c r="K1359" s="256"/>
    </row>
    <row r="1360" spans="1:11" ht="15.75">
      <c r="A1360" s="10" t="s">
        <v>54</v>
      </c>
      <c r="B1360" s="126" t="s">
        <v>181</v>
      </c>
      <c r="C1360" s="2">
        <v>500</v>
      </c>
      <c r="D1360" s="162">
        <f t="shared" si="79"/>
        <v>0</v>
      </c>
      <c r="E1360" s="256"/>
      <c r="F1360" s="256"/>
      <c r="G1360" s="256"/>
      <c r="H1360" s="256"/>
      <c r="I1360" s="256"/>
      <c r="J1360" s="256"/>
      <c r="K1360" s="256"/>
    </row>
    <row r="1361" spans="1:11" ht="15.75">
      <c r="A1361" s="10" t="s">
        <v>54</v>
      </c>
      <c r="B1361" s="126" t="s">
        <v>45</v>
      </c>
      <c r="C1361" s="2">
        <v>600</v>
      </c>
      <c r="D1361" s="162">
        <f t="shared" si="79"/>
        <v>0</v>
      </c>
      <c r="E1361" s="256"/>
      <c r="F1361" s="256"/>
      <c r="G1361" s="256"/>
      <c r="H1361" s="256"/>
      <c r="I1361" s="256"/>
      <c r="J1361" s="256"/>
      <c r="K1361" s="256"/>
    </row>
    <row r="1362" spans="1:11" ht="15.75">
      <c r="A1362" s="10" t="s">
        <v>54</v>
      </c>
      <c r="B1362" s="126" t="s">
        <v>302</v>
      </c>
      <c r="C1362" s="2">
        <v>700</v>
      </c>
      <c r="D1362" s="162">
        <f t="shared" si="79"/>
        <v>0</v>
      </c>
      <c r="E1362" s="256"/>
      <c r="F1362" s="256"/>
      <c r="G1362" s="256"/>
      <c r="H1362" s="256"/>
      <c r="I1362" s="256"/>
      <c r="J1362" s="256"/>
      <c r="K1362" s="256"/>
    </row>
    <row r="1363" spans="1:11" ht="16.5" thickBot="1">
      <c r="A1363" s="10" t="s">
        <v>54</v>
      </c>
      <c r="B1363" s="128" t="s">
        <v>227</v>
      </c>
      <c r="C1363" s="102"/>
      <c r="D1363" s="163">
        <f t="shared" si="79"/>
        <v>0</v>
      </c>
      <c r="E1363" s="276">
        <f aca="true" t="shared" si="80" ref="E1363:K1363">SUM(E1356:E1362)</f>
        <v>0</v>
      </c>
      <c r="F1363" s="276">
        <f t="shared" si="80"/>
        <v>0</v>
      </c>
      <c r="G1363" s="276">
        <f t="shared" si="80"/>
        <v>0</v>
      </c>
      <c r="H1363" s="276">
        <f t="shared" si="80"/>
        <v>0</v>
      </c>
      <c r="I1363" s="276">
        <f t="shared" si="80"/>
        <v>0</v>
      </c>
      <c r="J1363" s="276">
        <f t="shared" si="80"/>
        <v>0</v>
      </c>
      <c r="K1363" s="276">
        <f t="shared" si="80"/>
        <v>0</v>
      </c>
    </row>
    <row r="1364" spans="1:11" ht="15.75">
      <c r="A1364" s="7" t="s">
        <v>53</v>
      </c>
      <c r="B1364" s="131" t="s">
        <v>108</v>
      </c>
      <c r="C1364" s="93"/>
      <c r="D1364" s="105"/>
      <c r="E1364" s="4"/>
      <c r="F1364" s="4"/>
      <c r="G1364" s="4"/>
      <c r="H1364" s="4"/>
      <c r="I1364" s="4"/>
      <c r="J1364" s="4"/>
      <c r="K1364" s="4"/>
    </row>
    <row r="1365" spans="1:11" ht="15.75">
      <c r="A1365" s="7" t="s">
        <v>55</v>
      </c>
      <c r="B1365" s="126" t="s">
        <v>220</v>
      </c>
      <c r="C1365" s="2">
        <v>720</v>
      </c>
      <c r="D1365" s="162">
        <f>SUM(E1365:K1365)</f>
        <v>0</v>
      </c>
      <c r="E1365" s="256"/>
      <c r="F1365" s="256"/>
      <c r="G1365" s="256"/>
      <c r="H1365" s="256"/>
      <c r="I1365" s="256"/>
      <c r="J1365" s="256"/>
      <c r="K1365" s="256"/>
    </row>
    <row r="1366" spans="1:11" ht="15.75">
      <c r="A1366" s="10" t="s">
        <v>55</v>
      </c>
      <c r="B1366" s="126" t="s">
        <v>228</v>
      </c>
      <c r="C1366" s="2">
        <v>810</v>
      </c>
      <c r="D1366" s="162">
        <f>SUM(E1366:K1366)</f>
        <v>0</v>
      </c>
      <c r="E1366" s="256"/>
      <c r="F1366" s="256"/>
      <c r="G1366" s="256"/>
      <c r="H1366" s="256"/>
      <c r="I1366" s="256"/>
      <c r="J1366" s="256"/>
      <c r="K1366" s="256"/>
    </row>
    <row r="1367" spans="1:11" ht="16.5" thickBot="1">
      <c r="A1367" s="10" t="s">
        <v>55</v>
      </c>
      <c r="B1367" s="128" t="s">
        <v>229</v>
      </c>
      <c r="C1367" s="102"/>
      <c r="D1367" s="163">
        <f>SUM(E1367:K1367)</f>
        <v>0</v>
      </c>
      <c r="E1367" s="276">
        <f aca="true" t="shared" si="81" ref="E1367:K1367">SUM(E1365:E1366)</f>
        <v>0</v>
      </c>
      <c r="F1367" s="276">
        <f t="shared" si="81"/>
        <v>0</v>
      </c>
      <c r="G1367" s="276">
        <f t="shared" si="81"/>
        <v>0</v>
      </c>
      <c r="H1367" s="276">
        <f t="shared" si="81"/>
        <v>0</v>
      </c>
      <c r="I1367" s="276">
        <f t="shared" si="81"/>
        <v>0</v>
      </c>
      <c r="J1367" s="276">
        <f t="shared" si="81"/>
        <v>0</v>
      </c>
      <c r="K1367" s="276">
        <f t="shared" si="81"/>
        <v>0</v>
      </c>
    </row>
    <row r="1368" spans="1:11" ht="15.75">
      <c r="A1368" s="7" t="s">
        <v>53</v>
      </c>
      <c r="B1368" s="131" t="s">
        <v>28</v>
      </c>
      <c r="C1368" s="93"/>
      <c r="D1368" s="105"/>
      <c r="E1368" s="4"/>
      <c r="F1368" s="4"/>
      <c r="G1368" s="4"/>
      <c r="H1368" s="4"/>
      <c r="I1368" s="4"/>
      <c r="J1368" s="4"/>
      <c r="K1368" s="4"/>
    </row>
    <row r="1369" spans="1:11" ht="15.75">
      <c r="A1369" s="7" t="s">
        <v>53</v>
      </c>
      <c r="B1369" s="126" t="s">
        <v>183</v>
      </c>
      <c r="C1369" s="2">
        <v>910</v>
      </c>
      <c r="D1369" s="162">
        <f aca="true" t="shared" si="82" ref="D1369:D1377">SUM(E1369:K1369)</f>
        <v>0</v>
      </c>
      <c r="E1369" s="256"/>
      <c r="F1369" s="256"/>
      <c r="G1369" s="256"/>
      <c r="H1369" s="256"/>
      <c r="I1369" s="256"/>
      <c r="J1369" s="256"/>
      <c r="K1369" s="256"/>
    </row>
    <row r="1370" spans="1:11" ht="15.75">
      <c r="A1370" s="7" t="s">
        <v>53</v>
      </c>
      <c r="B1370" s="126" t="s">
        <v>165</v>
      </c>
      <c r="C1370" s="2">
        <v>920</v>
      </c>
      <c r="D1370" s="162">
        <f t="shared" si="82"/>
        <v>0</v>
      </c>
      <c r="E1370" s="256"/>
      <c r="F1370" s="256"/>
      <c r="G1370" s="256"/>
      <c r="H1370" s="256"/>
      <c r="I1370" s="256"/>
      <c r="J1370" s="256"/>
      <c r="K1370" s="256"/>
    </row>
    <row r="1371" spans="1:11" ht="15.75">
      <c r="A1371" s="7" t="s">
        <v>53</v>
      </c>
      <c r="B1371" s="126" t="s">
        <v>166</v>
      </c>
      <c r="C1371" s="2">
        <v>930</v>
      </c>
      <c r="D1371" s="162">
        <f t="shared" si="82"/>
        <v>0</v>
      </c>
      <c r="E1371" s="256"/>
      <c r="F1371" s="256"/>
      <c r="G1371" s="256"/>
      <c r="H1371" s="256"/>
      <c r="I1371" s="256"/>
      <c r="J1371" s="256"/>
      <c r="K1371" s="256"/>
    </row>
    <row r="1372" spans="1:11" ht="15.75">
      <c r="A1372" s="7" t="s">
        <v>53</v>
      </c>
      <c r="B1372" s="126" t="s">
        <v>211</v>
      </c>
      <c r="C1372" s="2">
        <v>940</v>
      </c>
      <c r="D1372" s="162">
        <f t="shared" si="82"/>
        <v>0</v>
      </c>
      <c r="E1372" s="256"/>
      <c r="F1372" s="256"/>
      <c r="G1372" s="256"/>
      <c r="H1372" s="256"/>
      <c r="I1372" s="256"/>
      <c r="J1372" s="256"/>
      <c r="K1372" s="256"/>
    </row>
    <row r="1373" spans="1:11" ht="15.75">
      <c r="A1373" s="7" t="s">
        <v>53</v>
      </c>
      <c r="B1373" s="126" t="s">
        <v>241</v>
      </c>
      <c r="C1373" s="2">
        <v>950</v>
      </c>
      <c r="D1373" s="162">
        <f t="shared" si="82"/>
        <v>0</v>
      </c>
      <c r="E1373" s="256"/>
      <c r="F1373" s="256"/>
      <c r="G1373" s="256"/>
      <c r="H1373" s="256"/>
      <c r="I1373" s="256"/>
      <c r="J1373" s="256"/>
      <c r="K1373" s="256"/>
    </row>
    <row r="1374" spans="1:11" ht="15.75">
      <c r="A1374" s="10"/>
      <c r="B1374" s="125" t="s">
        <v>263</v>
      </c>
      <c r="C1374" s="32">
        <v>960</v>
      </c>
      <c r="D1374" s="161">
        <f t="shared" si="82"/>
        <v>0</v>
      </c>
      <c r="E1374" s="256"/>
      <c r="F1374" s="256"/>
      <c r="G1374" s="256"/>
      <c r="H1374" s="256"/>
      <c r="I1374" s="256"/>
      <c r="J1374" s="256"/>
      <c r="K1374" s="256"/>
    </row>
    <row r="1375" spans="1:11" ht="15.75">
      <c r="A1375" s="7" t="s">
        <v>53</v>
      </c>
      <c r="B1375" s="126" t="s">
        <v>169</v>
      </c>
      <c r="C1375" s="2">
        <v>990</v>
      </c>
      <c r="D1375" s="162">
        <f t="shared" si="82"/>
        <v>0</v>
      </c>
      <c r="E1375" s="279"/>
      <c r="F1375" s="279"/>
      <c r="G1375" s="279"/>
      <c r="H1375" s="279"/>
      <c r="I1375" s="279"/>
      <c r="J1375" s="279"/>
      <c r="K1375" s="279"/>
    </row>
    <row r="1376" spans="1:11" ht="16.5" thickBot="1">
      <c r="A1376" s="7" t="s">
        <v>53</v>
      </c>
      <c r="B1376" s="126" t="s">
        <v>170</v>
      </c>
      <c r="C1376" s="56">
        <v>9700</v>
      </c>
      <c r="D1376" s="156">
        <f>SUM(E1376:K1376)</f>
        <v>0</v>
      </c>
      <c r="E1376" s="36">
        <f>SUM(E1369:E1375)</f>
        <v>0</v>
      </c>
      <c r="F1376" s="36">
        <f aca="true" t="shared" si="83" ref="F1376:K1376">SUM(F1369:F1375)</f>
        <v>0</v>
      </c>
      <c r="G1376" s="36">
        <f t="shared" si="83"/>
        <v>0</v>
      </c>
      <c r="H1376" s="36">
        <f t="shared" si="83"/>
        <v>0</v>
      </c>
      <c r="I1376" s="36">
        <f t="shared" si="83"/>
        <v>0</v>
      </c>
      <c r="J1376" s="36">
        <f t="shared" si="83"/>
        <v>0</v>
      </c>
      <c r="K1376" s="36">
        <f t="shared" si="83"/>
        <v>0</v>
      </c>
    </row>
    <row r="1377" spans="1:11" ht="16.5" thickBot="1">
      <c r="A1377" s="7" t="s">
        <v>53</v>
      </c>
      <c r="B1377" s="1" t="str">
        <f>IF(H2="","Net Position",CONCATENATE("Net Position, ",LOOKUP(H2,T2:T10,V2:V10)))</f>
        <v>Net Position, June 30, 2023</v>
      </c>
      <c r="C1377" s="2">
        <v>2780</v>
      </c>
      <c r="D1377" s="190">
        <f t="shared" si="82"/>
        <v>0</v>
      </c>
      <c r="E1377" s="319"/>
      <c r="F1377" s="319"/>
      <c r="G1377" s="319"/>
      <c r="H1377" s="319"/>
      <c r="I1377" s="319"/>
      <c r="J1377" s="319"/>
      <c r="K1377" s="319"/>
    </row>
    <row r="1378" spans="1:11" ht="15.75">
      <c r="A1378" s="7" t="s">
        <v>53</v>
      </c>
      <c r="B1378" s="229" t="s">
        <v>109</v>
      </c>
      <c r="C1378" s="3"/>
      <c r="D1378" s="105"/>
      <c r="E1378" s="4"/>
      <c r="F1378" s="4"/>
      <c r="G1378" s="4"/>
      <c r="H1378" s="4"/>
      <c r="I1378" s="4"/>
      <c r="J1378" s="4"/>
      <c r="K1378" s="4"/>
    </row>
    <row r="1379" spans="1:11" ht="16.5" thickBot="1">
      <c r="A1379" s="7" t="s">
        <v>53</v>
      </c>
      <c r="B1379" s="218" t="s">
        <v>326</v>
      </c>
      <c r="C1379" s="2"/>
      <c r="D1379" s="168">
        <f>SUM(E1379:K1379)</f>
        <v>0</v>
      </c>
      <c r="E1379" s="6">
        <f>E1363+E1367+E1376+E1377</f>
        <v>0</v>
      </c>
      <c r="F1379" s="6">
        <f aca="true" t="shared" si="84" ref="F1379:K1379">F1363+F1367+F1376+F1377</f>
        <v>0</v>
      </c>
      <c r="G1379" s="6">
        <f t="shared" si="84"/>
        <v>0</v>
      </c>
      <c r="H1379" s="6">
        <f t="shared" si="84"/>
        <v>0</v>
      </c>
      <c r="I1379" s="6">
        <f t="shared" si="84"/>
        <v>0</v>
      </c>
      <c r="J1379" s="6">
        <f t="shared" si="84"/>
        <v>0</v>
      </c>
      <c r="K1379" s="6">
        <f t="shared" si="84"/>
        <v>0</v>
      </c>
    </row>
    <row r="1380" spans="1:4" ht="16.5" thickTop="1">
      <c r="A1380" s="7" t="s">
        <v>53</v>
      </c>
      <c r="B1380" s="49"/>
      <c r="C1380" s="49"/>
      <c r="D1380" s="191"/>
    </row>
    <row r="1381" spans="1:6" ht="15.75">
      <c r="A1381" s="7" t="s">
        <v>53</v>
      </c>
      <c r="B1381" s="49" t="s">
        <v>30</v>
      </c>
      <c r="C1381" s="49"/>
      <c r="F1381" s="92"/>
    </row>
    <row r="1382" spans="1:3" ht="15.75">
      <c r="A1382" s="10"/>
      <c r="B1382" s="49"/>
      <c r="C1382" s="49"/>
    </row>
    <row r="1383" ht="15.75">
      <c r="A1383" s="9" t="s">
        <v>57</v>
      </c>
    </row>
  </sheetData>
  <sheetProtection sheet="1"/>
  <mergeCells count="14">
    <mergeCell ref="J4:K4"/>
    <mergeCell ref="C3:D3"/>
    <mergeCell ref="B1288:B1290"/>
    <mergeCell ref="C1288:C1290"/>
    <mergeCell ref="C4:D4"/>
    <mergeCell ref="J5:K5"/>
    <mergeCell ref="B1352:B1354"/>
    <mergeCell ref="C1352:C1354"/>
    <mergeCell ref="B163:C163"/>
    <mergeCell ref="B894:C894"/>
    <mergeCell ref="B366:C366"/>
    <mergeCell ref="B542:C542"/>
    <mergeCell ref="B718:C718"/>
    <mergeCell ref="B805:C805"/>
  </mergeCells>
  <dataValidations count="6">
    <dataValidation type="decimal" operator="lessThanOrEqual" allowBlank="1" showInputMessage="1" showErrorMessage="1" promptTitle="Local Capital Improvement" prompt="The district may levy up to 1.50 mills for Local Capital Improvement capital outlay expenditures allowable under Section 1011.71, Florida Statutes." errorTitle="Millage Error" error="Local Capital Improvement tax millage cannot exceed 1.50 mills." sqref="C16">
      <formula1>1.5</formula1>
    </dataValidation>
    <dataValidation type="decimal" operator="lessThanOrEqual" allowBlank="1" showInputMessage="1" showErrorMessage="1" promptTitle="Discretionary Cap. Improvement" prompt="The district may levy up to 0.25 additional mills for payments due under a lease-purchase agreement. If the district levies this amount, the Discretionary Operating millage must be reduced by an equal millage." errorTitle="Millage Error" error="Capital Improvement Discretionary tax millage cannot exceed 0.25 mills." sqref="C17">
      <formula1>0.25</formula1>
    </dataValidation>
    <dataValidation type="decimal" operator="lessThanOrEqual" allowBlank="1" showInputMessage="1" showErrorMessage="1" promptTitle="Discretionary Operating" prompt="The district may levy up to 0.748 mills for Discretionary Operating tax. If the district intends to levy the Discretionary Capital Improvement tax, the Discretionary Operating millage should be reduced by an equal millage." errorTitle="Millage Error" error="Current Operating Discretionary tax millage cannot exceed 0.748 mills." sqref="C13">
      <formula1>0.748</formula1>
    </dataValidation>
    <dataValidation type="list" allowBlank="1" showInputMessage="1" showErrorMessage="1" sqref="H2">
      <formula1>$T$1:$T$10</formula1>
    </dataValidation>
    <dataValidation type="decimal" operator="lessThanOrEqual" allowBlank="1" showInputMessage="1" showErrorMessage="1" errorTitle="Unassigned Fund Balance" error="Except for the general fund, unassigned fund balance is reported as negative after eliminating all other assigned amounts in the fund." sqref="D245 D355 D971 E1060:K1060 E1168:N1168 D1248 D442 D531 D618 D707 D794 D883">
      <formula1>0</formula1>
    </dataValidation>
    <dataValidation type="list" allowBlank="1" showInputMessage="1" showErrorMessage="1" sqref="H1">
      <formula1>$S$1:$S$70</formula1>
    </dataValidation>
  </dataValidations>
  <printOptions horizontalCentered="1"/>
  <pageMargins left="0.5" right="0.5" top="0.5" bottom="0.5" header="0" footer="0"/>
  <pageSetup fitToHeight="1" fitToWidth="1" horizontalDpi="600" verticalDpi="600" orientation="portrait" paperSize="5" scale="7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PINEDA, JANET</cp:lastModifiedBy>
  <cp:lastPrinted>2022-05-24T17:20:57Z</cp:lastPrinted>
  <dcterms:created xsi:type="dcterms:W3CDTF">2001-04-19T18:50:16Z</dcterms:created>
  <dcterms:modified xsi:type="dcterms:W3CDTF">2022-09-11T14:28:40Z</dcterms:modified>
  <cp:category/>
  <cp:version/>
  <cp:contentType/>
  <cp:contentStatus/>
</cp:coreProperties>
</file>